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5. technikai\Tantervek\BA\Bűnügyi ig. BA\"/>
    </mc:Choice>
  </mc:AlternateContent>
  <xr:revisionPtr revIDLastSave="0" documentId="13_ncr:1_{F9065246-A365-4CD4-98B3-7985D2DE32A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ÜIGSZAK" sheetId="14" r:id="rId1"/>
    <sheet name="Bűnügyi nyomozó" sheetId="12" r:id="rId2"/>
    <sheet name="GV" sheetId="15" r:id="rId3"/>
    <sheet name="hírszerző" sheetId="16" r:id="rId4"/>
    <sheet name="info." sheetId="17" r:id="rId5"/>
    <sheet name="Előtanulmányi rend" sheetId="13" r:id="rId6"/>
  </sheets>
  <definedNames>
    <definedName name="_1A83.2_1">#REF!</definedName>
    <definedName name="_2A83.2_2">#REF!</definedName>
    <definedName name="_3A83.2_3">#REF!</definedName>
    <definedName name="_4A83.2_4">#REF!</definedName>
    <definedName name="A83.2" localSheetId="1">#REF!</definedName>
    <definedName name="A83.2" localSheetId="5">#REF!</definedName>
    <definedName name="A83.2">#REF!</definedName>
    <definedName name="másol">#REF!</definedName>
    <definedName name="_xlnm.Print_Area" localSheetId="0">BÜIGSZAK!$A$1:$AG$146</definedName>
    <definedName name="_xlnm.Print_Area" localSheetId="1">'Bűnügyi nyomozó'!$A$1:$U$203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9" i="17" l="1"/>
  <c r="AD15" i="12" l="1"/>
  <c r="AC15" i="12"/>
  <c r="AB15" i="12"/>
  <c r="AD13" i="12" l="1"/>
  <c r="AC13" i="12"/>
  <c r="AB13" i="12"/>
  <c r="K35" i="12"/>
  <c r="O35" i="12"/>
  <c r="S35" i="12"/>
  <c r="W35" i="12"/>
  <c r="AA35" i="12"/>
  <c r="K36" i="12"/>
  <c r="O36" i="12"/>
  <c r="S36" i="12"/>
  <c r="W36" i="12"/>
  <c r="AA36" i="12"/>
  <c r="K37" i="12"/>
  <c r="O37" i="12"/>
  <c r="S37" i="12"/>
  <c r="W37" i="12"/>
  <c r="AA37" i="12"/>
  <c r="K38" i="12"/>
  <c r="O38" i="12"/>
  <c r="S38" i="12"/>
  <c r="W38" i="12"/>
  <c r="AA38" i="12"/>
  <c r="K39" i="12"/>
  <c r="O39" i="12"/>
  <c r="S39" i="12"/>
  <c r="W39" i="12"/>
  <c r="AA39" i="12"/>
  <c r="K40" i="12"/>
  <c r="O40" i="12"/>
  <c r="S40" i="12"/>
  <c r="W40" i="12"/>
  <c r="AA40" i="12"/>
  <c r="K41" i="12"/>
  <c r="O41" i="12"/>
  <c r="S41" i="12"/>
  <c r="W41" i="12"/>
  <c r="AA41" i="12"/>
  <c r="K42" i="12"/>
  <c r="O42" i="12"/>
  <c r="S42" i="12"/>
  <c r="W42" i="12"/>
  <c r="AA42" i="12"/>
  <c r="K43" i="12"/>
  <c r="O43" i="12"/>
  <c r="S43" i="12"/>
  <c r="W43" i="12"/>
  <c r="AA43" i="12"/>
  <c r="H44" i="12"/>
  <c r="T44" i="12"/>
  <c r="K86" i="14"/>
  <c r="S86" i="14"/>
  <c r="S90" i="14"/>
  <c r="O86" i="14"/>
  <c r="K85" i="14"/>
  <c r="G87" i="14"/>
  <c r="G86" i="14"/>
  <c r="W44" i="12" l="1"/>
  <c r="K44" i="12"/>
  <c r="AA44" i="12"/>
  <c r="O44" i="12"/>
  <c r="S44" i="12"/>
  <c r="F67" i="14"/>
  <c r="AE15" i="12" l="1"/>
  <c r="AE79" i="14" l="1"/>
  <c r="AD79" i="14"/>
  <c r="AC79" i="14"/>
  <c r="AC75" i="14"/>
  <c r="Y21" i="12" l="1"/>
  <c r="AA44" i="16" l="1"/>
  <c r="AA43" i="16"/>
  <c r="AA42" i="16"/>
  <c r="AA41" i="16"/>
  <c r="AA40" i="16"/>
  <c r="AA39" i="16"/>
  <c r="AA38" i="16"/>
  <c r="AA37" i="16"/>
  <c r="AA36" i="16"/>
  <c r="W44" i="16"/>
  <c r="W43" i="16"/>
  <c r="W42" i="16"/>
  <c r="W41" i="16"/>
  <c r="W40" i="16"/>
  <c r="W39" i="16"/>
  <c r="W38" i="16"/>
  <c r="W37" i="16"/>
  <c r="W36" i="16"/>
  <c r="S44" i="16"/>
  <c r="S43" i="16"/>
  <c r="S42" i="16"/>
  <c r="S41" i="16"/>
  <c r="S40" i="16"/>
  <c r="S39" i="16"/>
  <c r="S38" i="16"/>
  <c r="S37" i="16"/>
  <c r="S36" i="16"/>
  <c r="O44" i="16"/>
  <c r="O43" i="16"/>
  <c r="O42" i="16"/>
  <c r="O41" i="16"/>
  <c r="O40" i="16"/>
  <c r="O39" i="16"/>
  <c r="O38" i="16"/>
  <c r="O37" i="16"/>
  <c r="O36" i="16"/>
  <c r="K44" i="16"/>
  <c r="K43" i="16"/>
  <c r="K42" i="16"/>
  <c r="K41" i="16"/>
  <c r="K40" i="16"/>
  <c r="K39" i="16"/>
  <c r="K38" i="16"/>
  <c r="K37" i="16"/>
  <c r="K36" i="16"/>
  <c r="T46" i="17"/>
  <c r="H46" i="17"/>
  <c r="W45" i="17"/>
  <c r="S45" i="17"/>
  <c r="O45" i="17"/>
  <c r="K45" i="17"/>
  <c r="W44" i="17"/>
  <c r="S44" i="17"/>
  <c r="O44" i="17"/>
  <c r="K44" i="17"/>
  <c r="W43" i="17"/>
  <c r="S43" i="17"/>
  <c r="O43" i="17"/>
  <c r="K43" i="17"/>
  <c r="W42" i="17"/>
  <c r="S42" i="17"/>
  <c r="O42" i="17"/>
  <c r="K42" i="17"/>
  <c r="W41" i="17"/>
  <c r="S41" i="17"/>
  <c r="O41" i="17"/>
  <c r="K41" i="17"/>
  <c r="W40" i="17"/>
  <c r="S40" i="17"/>
  <c r="O40" i="17"/>
  <c r="K40" i="17"/>
  <c r="W39" i="17"/>
  <c r="S39" i="17"/>
  <c r="O39" i="17"/>
  <c r="K39" i="17"/>
  <c r="W38" i="17"/>
  <c r="S38" i="17"/>
  <c r="O38" i="17"/>
  <c r="K38" i="17"/>
  <c r="W37" i="17"/>
  <c r="S37" i="17"/>
  <c r="O37" i="17"/>
  <c r="K37" i="17"/>
  <c r="AA44" i="15"/>
  <c r="AA43" i="15"/>
  <c r="AA42" i="15"/>
  <c r="AA41" i="15"/>
  <c r="AA40" i="15"/>
  <c r="AA39" i="15"/>
  <c r="AA38" i="15"/>
  <c r="AA37" i="15"/>
  <c r="AA36" i="15"/>
  <c r="W44" i="15"/>
  <c r="W43" i="15"/>
  <c r="W42" i="15"/>
  <c r="W41" i="15"/>
  <c r="W40" i="15"/>
  <c r="W39" i="15"/>
  <c r="W38" i="15"/>
  <c r="W37" i="15"/>
  <c r="W36" i="15"/>
  <c r="S44" i="15"/>
  <c r="S43" i="15"/>
  <c r="S42" i="15"/>
  <c r="S41" i="15"/>
  <c r="S40" i="15"/>
  <c r="S39" i="15"/>
  <c r="S38" i="15"/>
  <c r="S37" i="15"/>
  <c r="S36" i="15"/>
  <c r="O44" i="15"/>
  <c r="O43" i="15"/>
  <c r="O42" i="15"/>
  <c r="O41" i="15"/>
  <c r="O40" i="15"/>
  <c r="O39" i="15"/>
  <c r="O38" i="15"/>
  <c r="O37" i="15"/>
  <c r="O36" i="15"/>
  <c r="K44" i="15"/>
  <c r="K43" i="15"/>
  <c r="K42" i="15"/>
  <c r="K41" i="15"/>
  <c r="K40" i="15"/>
  <c r="K39" i="15"/>
  <c r="K38" i="15"/>
  <c r="K37" i="15"/>
  <c r="K36" i="15"/>
  <c r="T45" i="16"/>
  <c r="H45" i="16"/>
  <c r="H45" i="15"/>
  <c r="T45" i="15"/>
  <c r="AA91" i="14"/>
  <c r="AA90" i="14"/>
  <c r="AA89" i="14"/>
  <c r="AA88" i="14"/>
  <c r="AA87" i="14"/>
  <c r="AA86" i="14"/>
  <c r="AA85" i="14"/>
  <c r="AA84" i="14"/>
  <c r="AA83" i="14"/>
  <c r="W91" i="14"/>
  <c r="W90" i="14"/>
  <c r="W89" i="14"/>
  <c r="W88" i="14"/>
  <c r="W87" i="14"/>
  <c r="W86" i="14"/>
  <c r="W85" i="14"/>
  <c r="W84" i="14"/>
  <c r="W83" i="14"/>
  <c r="S91" i="14"/>
  <c r="S89" i="14"/>
  <c r="S88" i="14"/>
  <c r="S87" i="14"/>
  <c r="S85" i="14"/>
  <c r="S84" i="14"/>
  <c r="S83" i="14"/>
  <c r="O91" i="14"/>
  <c r="O90" i="14"/>
  <c r="O89" i="14"/>
  <c r="O88" i="14"/>
  <c r="O87" i="14"/>
  <c r="O85" i="14"/>
  <c r="O84" i="14"/>
  <c r="O83" i="14"/>
  <c r="K91" i="14"/>
  <c r="K90" i="14"/>
  <c r="K89" i="14"/>
  <c r="K88" i="14"/>
  <c r="K87" i="14"/>
  <c r="K84" i="14"/>
  <c r="K83" i="14"/>
  <c r="G91" i="14"/>
  <c r="G90" i="14"/>
  <c r="G89" i="14"/>
  <c r="G88" i="14"/>
  <c r="G85" i="14"/>
  <c r="G84" i="14"/>
  <c r="G83" i="14"/>
  <c r="O45" i="16" l="1"/>
  <c r="AE86" i="14"/>
  <c r="W46" i="17"/>
  <c r="K46" i="17"/>
  <c r="AE85" i="14"/>
  <c r="O92" i="14"/>
  <c r="S45" i="15"/>
  <c r="S45" i="16"/>
  <c r="W92" i="14"/>
  <c r="K45" i="15"/>
  <c r="O46" i="17"/>
  <c r="W45" i="16"/>
  <c r="S92" i="14"/>
  <c r="W45" i="15"/>
  <c r="K92" i="14"/>
  <c r="O45" i="15"/>
  <c r="K45" i="16"/>
  <c r="AE87" i="14"/>
  <c r="AE91" i="14"/>
  <c r="AA45" i="15"/>
  <c r="AE84" i="14"/>
  <c r="AE88" i="14"/>
  <c r="AA92" i="14"/>
  <c r="AA45" i="16"/>
  <c r="S46" i="17"/>
  <c r="G92" i="14"/>
  <c r="AE89" i="14"/>
  <c r="AE90" i="14"/>
  <c r="AE83" i="14"/>
  <c r="AE92" i="14" l="1"/>
  <c r="E21" i="16" l="1"/>
  <c r="F21" i="16"/>
  <c r="H21" i="16"/>
  <c r="I21" i="16"/>
  <c r="J21" i="16"/>
  <c r="L21" i="16"/>
  <c r="M21" i="16"/>
  <c r="N21" i="16"/>
  <c r="P21" i="16"/>
  <c r="Q21" i="16"/>
  <c r="R21" i="16"/>
  <c r="T21" i="16"/>
  <c r="U21" i="16"/>
  <c r="V21" i="16"/>
  <c r="X21" i="16"/>
  <c r="Y21" i="16"/>
  <c r="Z21" i="16"/>
  <c r="D21" i="16"/>
  <c r="AA22" i="17"/>
  <c r="E22" i="17"/>
  <c r="F22" i="17"/>
  <c r="H22" i="17"/>
  <c r="I22" i="17"/>
  <c r="J22" i="17"/>
  <c r="L22" i="17"/>
  <c r="M22" i="17"/>
  <c r="N22" i="17"/>
  <c r="P22" i="17"/>
  <c r="Q22" i="17"/>
  <c r="R22" i="17"/>
  <c r="T22" i="17"/>
  <c r="U22" i="17"/>
  <c r="V22" i="17"/>
  <c r="X22" i="17"/>
  <c r="Y22" i="17"/>
  <c r="Z22" i="17"/>
  <c r="D22" i="17"/>
  <c r="Z32" i="17"/>
  <c r="Y32" i="17"/>
  <c r="X32" i="17"/>
  <c r="V32" i="17"/>
  <c r="U32" i="17"/>
  <c r="T32" i="17"/>
  <c r="R32" i="17"/>
  <c r="Q32" i="17"/>
  <c r="P32" i="17"/>
  <c r="N32" i="17"/>
  <c r="M32" i="17"/>
  <c r="L32" i="17"/>
  <c r="J32" i="17"/>
  <c r="I32" i="17"/>
  <c r="H32" i="17"/>
  <c r="F32" i="17"/>
  <c r="E32" i="17"/>
  <c r="D32" i="17"/>
  <c r="AD31" i="17"/>
  <c r="AC31" i="17"/>
  <c r="AB31" i="17"/>
  <c r="AD30" i="17"/>
  <c r="AC30" i="17"/>
  <c r="AB30" i="17"/>
  <c r="AB26" i="17"/>
  <c r="G26" i="17"/>
  <c r="Z31" i="16"/>
  <c r="Y31" i="16"/>
  <c r="X31" i="16"/>
  <c r="V31" i="16"/>
  <c r="U31" i="16"/>
  <c r="T31" i="16"/>
  <c r="R31" i="16"/>
  <c r="Q31" i="16"/>
  <c r="P31" i="16"/>
  <c r="N31" i="16"/>
  <c r="M31" i="16"/>
  <c r="L31" i="16"/>
  <c r="J31" i="16"/>
  <c r="I31" i="16"/>
  <c r="H31" i="16"/>
  <c r="F31" i="16"/>
  <c r="E31" i="16"/>
  <c r="D31" i="16"/>
  <c r="AD30" i="16"/>
  <c r="AC30" i="16"/>
  <c r="AB30" i="16"/>
  <c r="AD29" i="16"/>
  <c r="AC29" i="16"/>
  <c r="AB29" i="16"/>
  <c r="AB25" i="16"/>
  <c r="G25" i="16"/>
  <c r="AB16" i="12"/>
  <c r="AC16" i="12"/>
  <c r="AD16" i="12"/>
  <c r="AC32" i="17" l="1"/>
  <c r="AB32" i="17"/>
  <c r="G45" i="17"/>
  <c r="G43" i="17"/>
  <c r="G41" i="17"/>
  <c r="G39" i="17"/>
  <c r="G37" i="17"/>
  <c r="G44" i="17"/>
  <c r="G42" i="17"/>
  <c r="G40" i="17"/>
  <c r="G38" i="17"/>
  <c r="AA45" i="17"/>
  <c r="AA43" i="17"/>
  <c r="AA41" i="17"/>
  <c r="AA39" i="17"/>
  <c r="AA37" i="17"/>
  <c r="AA38" i="17"/>
  <c r="AA44" i="17"/>
  <c r="AA42" i="17"/>
  <c r="AA40" i="17"/>
  <c r="G41" i="16"/>
  <c r="AE41" i="16" s="1"/>
  <c r="G37" i="16"/>
  <c r="AE37" i="16" s="1"/>
  <c r="G44" i="16"/>
  <c r="AE44" i="16" s="1"/>
  <c r="G40" i="16"/>
  <c r="AE40" i="16" s="1"/>
  <c r="G36" i="16"/>
  <c r="G43" i="16"/>
  <c r="AE43" i="16" s="1"/>
  <c r="G39" i="16"/>
  <c r="AE39" i="16" s="1"/>
  <c r="G42" i="16"/>
  <c r="AE42" i="16" s="1"/>
  <c r="G38" i="16"/>
  <c r="AE38" i="16" s="1"/>
  <c r="AE16" i="12"/>
  <c r="AB31" i="16"/>
  <c r="AD32" i="17"/>
  <c r="AC31" i="16"/>
  <c r="AD31" i="16"/>
  <c r="AE30" i="17"/>
  <c r="AE31" i="17"/>
  <c r="AE29" i="16"/>
  <c r="AE30" i="16"/>
  <c r="U22" i="15"/>
  <c r="V22" i="15"/>
  <c r="T22" i="15"/>
  <c r="Y22" i="15"/>
  <c r="Z22" i="15"/>
  <c r="X22" i="15"/>
  <c r="Q22" i="15"/>
  <c r="R22" i="15"/>
  <c r="P22" i="15"/>
  <c r="N22" i="15"/>
  <c r="M22" i="15"/>
  <c r="L22" i="15"/>
  <c r="J22" i="15"/>
  <c r="I22" i="15"/>
  <c r="H22" i="15"/>
  <c r="E22" i="15"/>
  <c r="F22" i="15"/>
  <c r="D22" i="15"/>
  <c r="Z32" i="15"/>
  <c r="Y32" i="15"/>
  <c r="X32" i="15"/>
  <c r="V32" i="15"/>
  <c r="U32" i="15"/>
  <c r="T32" i="15"/>
  <c r="R32" i="15"/>
  <c r="Q32" i="15"/>
  <c r="P32" i="15"/>
  <c r="N32" i="15"/>
  <c r="M32" i="15"/>
  <c r="L32" i="15"/>
  <c r="J32" i="15"/>
  <c r="I32" i="15"/>
  <c r="H32" i="15"/>
  <c r="F32" i="15"/>
  <c r="E32" i="15"/>
  <c r="D32" i="15"/>
  <c r="AD31" i="15"/>
  <c r="AC31" i="15"/>
  <c r="AB31" i="15"/>
  <c r="AD30" i="15"/>
  <c r="AC30" i="15"/>
  <c r="AB30" i="15"/>
  <c r="AB26" i="15"/>
  <c r="G26" i="15"/>
  <c r="AC10" i="12"/>
  <c r="AD10" i="12"/>
  <c r="AC11" i="12"/>
  <c r="AD11" i="12"/>
  <c r="AC12" i="12"/>
  <c r="AD12" i="12"/>
  <c r="AC14" i="12"/>
  <c r="AD14" i="12"/>
  <c r="AC17" i="12"/>
  <c r="AD17" i="12"/>
  <c r="AC18" i="12"/>
  <c r="AD18" i="12"/>
  <c r="AC19" i="12"/>
  <c r="AD19" i="12"/>
  <c r="T21" i="12"/>
  <c r="P21" i="12"/>
  <c r="Q21" i="12"/>
  <c r="R21" i="12"/>
  <c r="X21" i="12"/>
  <c r="U21" i="12"/>
  <c r="V21" i="12"/>
  <c r="L21" i="12"/>
  <c r="I21" i="12"/>
  <c r="J21" i="12"/>
  <c r="H21" i="12"/>
  <c r="M21" i="12"/>
  <c r="N21" i="12"/>
  <c r="Z21" i="12"/>
  <c r="AB25" i="12"/>
  <c r="AB10" i="12"/>
  <c r="AB11" i="12"/>
  <c r="AB12" i="12"/>
  <c r="AB14" i="12"/>
  <c r="AB17" i="12"/>
  <c r="AB18" i="12"/>
  <c r="V67" i="14"/>
  <c r="AB11" i="14"/>
  <c r="AC11" i="14"/>
  <c r="AD11" i="14"/>
  <c r="AB10" i="14"/>
  <c r="AC10" i="14"/>
  <c r="AD10" i="14"/>
  <c r="AB12" i="14"/>
  <c r="AC12" i="14"/>
  <c r="AD12" i="14"/>
  <c r="AB13" i="14"/>
  <c r="AC13" i="14"/>
  <c r="AD13" i="14"/>
  <c r="AB14" i="14"/>
  <c r="AC14" i="14"/>
  <c r="AD14" i="14"/>
  <c r="AB15" i="14"/>
  <c r="AC15" i="14"/>
  <c r="AD15" i="14"/>
  <c r="AB16" i="14"/>
  <c r="AC16" i="14"/>
  <c r="AD16" i="14"/>
  <c r="AB17" i="14"/>
  <c r="AC17" i="14"/>
  <c r="AD17" i="14"/>
  <c r="AB18" i="14"/>
  <c r="AC18" i="14"/>
  <c r="AD18" i="14"/>
  <c r="AB19" i="14"/>
  <c r="AC19" i="14"/>
  <c r="AD19" i="14"/>
  <c r="AB20" i="14"/>
  <c r="AC20" i="14"/>
  <c r="AD20" i="14"/>
  <c r="AB25" i="14"/>
  <c r="AC25" i="14"/>
  <c r="AD25" i="14"/>
  <c r="AB26" i="14"/>
  <c r="AC26" i="14"/>
  <c r="AD26" i="14"/>
  <c r="AB27" i="14"/>
  <c r="AC27" i="14"/>
  <c r="AD27" i="14"/>
  <c r="AB28" i="14"/>
  <c r="AC28" i="14"/>
  <c r="AD28" i="14"/>
  <c r="AB29" i="14"/>
  <c r="AC29" i="14"/>
  <c r="AD29" i="14"/>
  <c r="AB30" i="14"/>
  <c r="AC30" i="14"/>
  <c r="AD30" i="14"/>
  <c r="AB21" i="14"/>
  <c r="AC21" i="14"/>
  <c r="AD21" i="14"/>
  <c r="AB22" i="14"/>
  <c r="AC22" i="14"/>
  <c r="AD22" i="14"/>
  <c r="AB23" i="14"/>
  <c r="AC23" i="14"/>
  <c r="AD23" i="14"/>
  <c r="AB24" i="14"/>
  <c r="AC24" i="14"/>
  <c r="AD24" i="14"/>
  <c r="AB31" i="14"/>
  <c r="AC31" i="14"/>
  <c r="AD31" i="14"/>
  <c r="AB32" i="14"/>
  <c r="AC32" i="14"/>
  <c r="AD32" i="14"/>
  <c r="AB33" i="14"/>
  <c r="AC33" i="14"/>
  <c r="AD33" i="14"/>
  <c r="AB34" i="14"/>
  <c r="AC34" i="14"/>
  <c r="AD34" i="14"/>
  <c r="AB35" i="14"/>
  <c r="AC35" i="14"/>
  <c r="AD35" i="14"/>
  <c r="AB36" i="14"/>
  <c r="AC36" i="14"/>
  <c r="AD36" i="14"/>
  <c r="AB37" i="14"/>
  <c r="AC37" i="14"/>
  <c r="AD37" i="14"/>
  <c r="AB38" i="14"/>
  <c r="AC38" i="14"/>
  <c r="AD38" i="14"/>
  <c r="AB39" i="14"/>
  <c r="AC39" i="14"/>
  <c r="AD39" i="14"/>
  <c r="AB40" i="14"/>
  <c r="AC40" i="14"/>
  <c r="AD40" i="14"/>
  <c r="AB41" i="14"/>
  <c r="AC41" i="14"/>
  <c r="AD41" i="14"/>
  <c r="AB42" i="14"/>
  <c r="AC42" i="14"/>
  <c r="AD42" i="14"/>
  <c r="AB43" i="14"/>
  <c r="AC43" i="14"/>
  <c r="AD43" i="14"/>
  <c r="AB44" i="14"/>
  <c r="AC44" i="14"/>
  <c r="AD44" i="14"/>
  <c r="AB45" i="14"/>
  <c r="AC45" i="14"/>
  <c r="AD45" i="14"/>
  <c r="AB46" i="14"/>
  <c r="AC46" i="14"/>
  <c r="AD46" i="14"/>
  <c r="AB47" i="14"/>
  <c r="AC47" i="14"/>
  <c r="AD47" i="14"/>
  <c r="AB48" i="14"/>
  <c r="AC48" i="14"/>
  <c r="AD48" i="14"/>
  <c r="AB49" i="14"/>
  <c r="AC49" i="14"/>
  <c r="AD49" i="14"/>
  <c r="AB50" i="14"/>
  <c r="AC50" i="14"/>
  <c r="AD50" i="14"/>
  <c r="AB51" i="14"/>
  <c r="AC51" i="14"/>
  <c r="AD51" i="14"/>
  <c r="AB52" i="14"/>
  <c r="AC52" i="14"/>
  <c r="AD52" i="14"/>
  <c r="AB53" i="14"/>
  <c r="AC53" i="14"/>
  <c r="AD53" i="14"/>
  <c r="AB54" i="14"/>
  <c r="AC54" i="14"/>
  <c r="AD54" i="14"/>
  <c r="AB55" i="14"/>
  <c r="AC55" i="14"/>
  <c r="AD55" i="14"/>
  <c r="AB56" i="14"/>
  <c r="AC56" i="14"/>
  <c r="AD56" i="14"/>
  <c r="AB57" i="14"/>
  <c r="AC57" i="14"/>
  <c r="AD57" i="14"/>
  <c r="AB58" i="14"/>
  <c r="AC58" i="14"/>
  <c r="AD58" i="14"/>
  <c r="AB59" i="14"/>
  <c r="AC59" i="14"/>
  <c r="AD59" i="14"/>
  <c r="AB60" i="14"/>
  <c r="AC60" i="14"/>
  <c r="AD60" i="14"/>
  <c r="AB61" i="14"/>
  <c r="AC61" i="14"/>
  <c r="AD61" i="14"/>
  <c r="AB62" i="14"/>
  <c r="AC62" i="14"/>
  <c r="AD62" i="14"/>
  <c r="AB63" i="14"/>
  <c r="AC63" i="14"/>
  <c r="AD63" i="14"/>
  <c r="AB64" i="14"/>
  <c r="AC64" i="14"/>
  <c r="AD64" i="14"/>
  <c r="AB65" i="14"/>
  <c r="AC65" i="14"/>
  <c r="AD65" i="14"/>
  <c r="G8" i="12"/>
  <c r="K8" i="12"/>
  <c r="O8" i="12"/>
  <c r="S8" i="12"/>
  <c r="W8" i="12"/>
  <c r="AA8" i="12"/>
  <c r="Z31" i="12"/>
  <c r="Y31" i="12"/>
  <c r="X31" i="12"/>
  <c r="V31" i="12"/>
  <c r="U31" i="12"/>
  <c r="T31" i="12"/>
  <c r="R31" i="12"/>
  <c r="Q31" i="12"/>
  <c r="P31" i="12"/>
  <c r="N31" i="12"/>
  <c r="M31" i="12"/>
  <c r="L31" i="12"/>
  <c r="J31" i="12"/>
  <c r="I31" i="12"/>
  <c r="H31" i="12"/>
  <c r="F31" i="12"/>
  <c r="E31" i="12"/>
  <c r="D31" i="12"/>
  <c r="AD30" i="12"/>
  <c r="AC30" i="12"/>
  <c r="AB30" i="12"/>
  <c r="AD29" i="12"/>
  <c r="AC29" i="12"/>
  <c r="AB29" i="12"/>
  <c r="G25" i="12"/>
  <c r="AB66" i="14"/>
  <c r="AC66" i="14"/>
  <c r="AD66" i="14"/>
  <c r="T67" i="14"/>
  <c r="U67" i="14"/>
  <c r="AD20" i="12"/>
  <c r="AC20" i="12"/>
  <c r="AB20" i="12"/>
  <c r="AB19" i="12"/>
  <c r="AE32" i="17" l="1"/>
  <c r="AE17" i="12"/>
  <c r="AB21" i="12"/>
  <c r="G45" i="16"/>
  <c r="AE45" i="16" s="1"/>
  <c r="AE42" i="17"/>
  <c r="AE41" i="17"/>
  <c r="AA46" i="17"/>
  <c r="AE44" i="17"/>
  <c r="AE43" i="17"/>
  <c r="G35" i="12"/>
  <c r="G38" i="12"/>
  <c r="AE38" i="12" s="1"/>
  <c r="G41" i="12"/>
  <c r="AE41" i="12" s="1"/>
  <c r="G36" i="12"/>
  <c r="AE36" i="12" s="1"/>
  <c r="G42" i="12"/>
  <c r="AE42" i="12" s="1"/>
  <c r="G43" i="12"/>
  <c r="AE43" i="12" s="1"/>
  <c r="G39" i="12"/>
  <c r="AE39" i="12" s="1"/>
  <c r="G37" i="12"/>
  <c r="AE37" i="12" s="1"/>
  <c r="G40" i="12"/>
  <c r="AE40" i="12" s="1"/>
  <c r="AE38" i="17"/>
  <c r="AE37" i="17"/>
  <c r="G46" i="17"/>
  <c r="AE45" i="17"/>
  <c r="G43" i="15"/>
  <c r="AE43" i="15" s="1"/>
  <c r="G39" i="15"/>
  <c r="AE39" i="15" s="1"/>
  <c r="G42" i="15"/>
  <c r="AE42" i="15" s="1"/>
  <c r="G38" i="15"/>
  <c r="AE38" i="15" s="1"/>
  <c r="G44" i="15"/>
  <c r="AE44" i="15" s="1"/>
  <c r="G40" i="15"/>
  <c r="AE40" i="15" s="1"/>
  <c r="G36" i="15"/>
  <c r="G41" i="15"/>
  <c r="AE41" i="15" s="1"/>
  <c r="G37" i="15"/>
  <c r="AE37" i="15" s="1"/>
  <c r="AE40" i="17"/>
  <c r="AE39" i="17"/>
  <c r="AD21" i="12"/>
  <c r="AC21" i="12"/>
  <c r="AD67" i="14"/>
  <c r="AC67" i="14"/>
  <c r="AE57" i="14"/>
  <c r="AE63" i="14"/>
  <c r="AE31" i="16"/>
  <c r="AE36" i="16"/>
  <c r="AD32" i="15"/>
  <c r="AC32" i="15"/>
  <c r="AE31" i="15"/>
  <c r="AE18" i="12"/>
  <c r="AE30" i="12"/>
  <c r="AE51" i="14"/>
  <c r="AE29" i="14"/>
  <c r="AE50" i="14"/>
  <c r="AE54" i="14"/>
  <c r="AE42" i="14"/>
  <c r="AE12" i="14"/>
  <c r="AE21" i="14"/>
  <c r="AE14" i="14"/>
  <c r="AE34" i="14"/>
  <c r="AE59" i="14"/>
  <c r="AE60" i="14"/>
  <c r="AE48" i="14"/>
  <c r="AE40" i="14"/>
  <c r="AE36" i="14"/>
  <c r="AE24" i="14"/>
  <c r="AE25" i="14"/>
  <c r="AE16" i="14"/>
  <c r="AE10" i="14"/>
  <c r="AE52" i="14"/>
  <c r="AE23" i="14"/>
  <c r="AE28" i="14"/>
  <c r="AE65" i="14"/>
  <c r="AE43" i="14"/>
  <c r="AE37" i="14"/>
  <c r="AE31" i="14"/>
  <c r="AE20" i="14"/>
  <c r="AE18" i="14"/>
  <c r="AE58" i="14"/>
  <c r="AE44" i="14"/>
  <c r="AE38" i="14"/>
  <c r="AE32" i="14"/>
  <c r="AE26" i="14"/>
  <c r="AE61" i="14"/>
  <c r="AE53" i="14"/>
  <c r="AE56" i="14"/>
  <c r="AE46" i="14"/>
  <c r="AE45" i="14"/>
  <c r="AE35" i="14"/>
  <c r="AE22" i="14"/>
  <c r="AE27" i="14"/>
  <c r="AE15" i="14"/>
  <c r="AE11" i="14"/>
  <c r="AE62" i="14"/>
  <c r="AE55" i="14"/>
  <c r="AE47" i="14"/>
  <c r="AE30" i="14"/>
  <c r="AE19" i="14"/>
  <c r="AE13" i="14"/>
  <c r="AE64" i="14"/>
  <c r="AE49" i="14"/>
  <c r="AE41" i="14"/>
  <c r="AE33" i="14"/>
  <c r="AE14" i="12"/>
  <c r="AE11" i="12"/>
  <c r="AE17" i="14"/>
  <c r="AE10" i="12"/>
  <c r="AE19" i="12"/>
  <c r="AE13" i="12"/>
  <c r="AE12" i="12"/>
  <c r="AE30" i="15"/>
  <c r="AB32" i="15"/>
  <c r="AE66" i="14"/>
  <c r="AD31" i="12"/>
  <c r="AE20" i="12"/>
  <c r="AC31" i="12"/>
  <c r="AE39" i="14"/>
  <c r="AE29" i="12"/>
  <c r="AB31" i="12"/>
  <c r="AD19" i="17"/>
  <c r="AC19" i="17"/>
  <c r="AD21" i="17"/>
  <c r="AC21" i="17"/>
  <c r="AB21" i="17"/>
  <c r="AD20" i="16"/>
  <c r="AC20" i="16"/>
  <c r="AB20" i="16"/>
  <c r="AD19" i="16"/>
  <c r="AC19" i="16"/>
  <c r="AB19" i="16"/>
  <c r="AE32" i="15" l="1"/>
  <c r="AE46" i="17"/>
  <c r="AE35" i="12"/>
  <c r="G44" i="12"/>
  <c r="AE44" i="12" s="1"/>
  <c r="AE36" i="15"/>
  <c r="G45" i="15"/>
  <c r="AE45" i="15" s="1"/>
  <c r="AE21" i="12"/>
  <c r="AE67" i="14"/>
  <c r="AE19" i="16"/>
  <c r="AE21" i="17"/>
  <c r="AE31" i="12"/>
  <c r="AE20" i="16"/>
  <c r="AE19" i="17"/>
  <c r="AD75" i="14" l="1"/>
  <c r="AE75" i="14" l="1"/>
  <c r="H67" i="14" l="1"/>
  <c r="I67" i="14"/>
  <c r="J67" i="14"/>
  <c r="Z67" i="14"/>
  <c r="AD12" i="16" l="1"/>
  <c r="AD13" i="16"/>
  <c r="AD14" i="16"/>
  <c r="AD15" i="16"/>
  <c r="AD16" i="16"/>
  <c r="AD17" i="16"/>
  <c r="AD18" i="16"/>
  <c r="AC12" i="16"/>
  <c r="AC13" i="16"/>
  <c r="AC14" i="16"/>
  <c r="AC15" i="16"/>
  <c r="AC16" i="16"/>
  <c r="AC17" i="16"/>
  <c r="AC18" i="16"/>
  <c r="AB12" i="16"/>
  <c r="AB13" i="16"/>
  <c r="AB14" i="16"/>
  <c r="AB15" i="16"/>
  <c r="AB16" i="16"/>
  <c r="AB17" i="16"/>
  <c r="AB18" i="16"/>
  <c r="AD12" i="17"/>
  <c r="AD13" i="17"/>
  <c r="AD14" i="17"/>
  <c r="AD15" i="17"/>
  <c r="AD16" i="17"/>
  <c r="AD17" i="17"/>
  <c r="AD18" i="17"/>
  <c r="AD20" i="17"/>
  <c r="AC12" i="17"/>
  <c r="AC13" i="17"/>
  <c r="AC14" i="17"/>
  <c r="AC15" i="17"/>
  <c r="AC16" i="17"/>
  <c r="AC17" i="17"/>
  <c r="AC18" i="17"/>
  <c r="AC20" i="17"/>
  <c r="AB12" i="17"/>
  <c r="AB13" i="17"/>
  <c r="AB14" i="17"/>
  <c r="AB15" i="17"/>
  <c r="AB16" i="17"/>
  <c r="AB17" i="17"/>
  <c r="AB18" i="17"/>
  <c r="AB20" i="17"/>
  <c r="AD12" i="15"/>
  <c r="AD13" i="15"/>
  <c r="AD14" i="15"/>
  <c r="AD15" i="15"/>
  <c r="AD16" i="15"/>
  <c r="AD17" i="15"/>
  <c r="AD18" i="15"/>
  <c r="AD20" i="15"/>
  <c r="AD21" i="15"/>
  <c r="AC12" i="15"/>
  <c r="AC13" i="15"/>
  <c r="AC14" i="15"/>
  <c r="AC15" i="15"/>
  <c r="AC16" i="15"/>
  <c r="AC17" i="15"/>
  <c r="AC18" i="15"/>
  <c r="AC20" i="15"/>
  <c r="AC21" i="15"/>
  <c r="AB12" i="15"/>
  <c r="AB13" i="15"/>
  <c r="AB14" i="15"/>
  <c r="AB15" i="15"/>
  <c r="AB16" i="15"/>
  <c r="AB17" i="15"/>
  <c r="AB18" i="15"/>
  <c r="AB20" i="15"/>
  <c r="AB21" i="15"/>
  <c r="AB73" i="14"/>
  <c r="F21" i="12"/>
  <c r="E21" i="12"/>
  <c r="AD76" i="14"/>
  <c r="Z76" i="14"/>
  <c r="Z80" i="14" s="1"/>
  <c r="V76" i="14"/>
  <c r="V80" i="14" s="1"/>
  <c r="R76" i="14"/>
  <c r="N76" i="14"/>
  <c r="J76" i="14"/>
  <c r="J80" i="14" s="1"/>
  <c r="F76" i="14"/>
  <c r="U76" i="14"/>
  <c r="T76" i="14"/>
  <c r="AC76" i="14"/>
  <c r="AB76" i="14"/>
  <c r="Y76" i="14"/>
  <c r="E73" i="14"/>
  <c r="D73" i="14"/>
  <c r="R67" i="14"/>
  <c r="N67" i="14"/>
  <c r="D67" i="14"/>
  <c r="AE73" i="14"/>
  <c r="D21" i="12"/>
  <c r="Q67" i="14"/>
  <c r="Y67" i="14"/>
  <c r="L76" i="14"/>
  <c r="M73" i="14"/>
  <c r="U73" i="14"/>
  <c r="Q76" i="14"/>
  <c r="P76" i="14"/>
  <c r="L67" i="14"/>
  <c r="M67" i="14"/>
  <c r="X73" i="14"/>
  <c r="AC73" i="14"/>
  <c r="X76" i="14"/>
  <c r="P67" i="14"/>
  <c r="X67" i="14"/>
  <c r="E67" i="14"/>
  <c r="Q73" i="14"/>
  <c r="Y73" i="14"/>
  <c r="I73" i="14"/>
  <c r="M76" i="14"/>
  <c r="L73" i="14"/>
  <c r="T73" i="14"/>
  <c r="P73" i="14"/>
  <c r="H73" i="14"/>
  <c r="H80" i="14" s="1"/>
  <c r="AD22" i="15" l="1"/>
  <c r="AD22" i="17"/>
  <c r="AD21" i="16"/>
  <c r="AC21" i="16"/>
  <c r="AB21" i="16"/>
  <c r="AB22" i="17"/>
  <c r="AC22" i="17"/>
  <c r="AB22" i="15"/>
  <c r="AB23" i="15" s="1"/>
  <c r="AB33" i="15" s="1"/>
  <c r="AC22" i="15"/>
  <c r="J10" i="17"/>
  <c r="J23" i="17" s="1"/>
  <c r="J8" i="12"/>
  <c r="Z10" i="17"/>
  <c r="Z23" i="17" s="1"/>
  <c r="Z8" i="12"/>
  <c r="H10" i="17"/>
  <c r="H23" i="17" s="1"/>
  <c r="H8" i="12"/>
  <c r="V10" i="17"/>
  <c r="V23" i="17" s="1"/>
  <c r="V8" i="12"/>
  <c r="F80" i="14"/>
  <c r="N80" i="14"/>
  <c r="R80" i="14"/>
  <c r="AE17" i="16"/>
  <c r="AE16" i="16"/>
  <c r="AE20" i="15"/>
  <c r="AE21" i="15"/>
  <c r="AD80" i="14"/>
  <c r="E80" i="14"/>
  <c r="AE76" i="14"/>
  <c r="H10" i="15"/>
  <c r="H23" i="15" s="1"/>
  <c r="H10" i="16"/>
  <c r="H22" i="16" s="1"/>
  <c r="V10" i="16"/>
  <c r="V22" i="16" s="1"/>
  <c r="V10" i="15"/>
  <c r="V23" i="15" s="1"/>
  <c r="AE13" i="15"/>
  <c r="AB67" i="14"/>
  <c r="AB80" i="14" s="1"/>
  <c r="AB10" i="17" s="1"/>
  <c r="AE18" i="17"/>
  <c r="AE18" i="16"/>
  <c r="AE18" i="15"/>
  <c r="AE15" i="15"/>
  <c r="U80" i="14"/>
  <c r="AE14" i="16"/>
  <c r="AE12" i="16"/>
  <c r="AE17" i="15"/>
  <c r="T80" i="14"/>
  <c r="L80" i="14"/>
  <c r="AE12" i="17"/>
  <c r="AE20" i="17"/>
  <c r="AE17" i="17"/>
  <c r="AE16" i="17"/>
  <c r="AE15" i="17"/>
  <c r="AE13" i="17"/>
  <c r="AE15" i="16"/>
  <c r="AE13" i="16"/>
  <c r="AE12" i="15"/>
  <c r="AE16" i="15"/>
  <c r="AE14" i="15"/>
  <c r="P80" i="14"/>
  <c r="D80" i="14"/>
  <c r="D10" i="17" s="1"/>
  <c r="D23" i="17" s="1"/>
  <c r="M80" i="14"/>
  <c r="I80" i="14"/>
  <c r="I8" i="12" s="1"/>
  <c r="AE14" i="17"/>
  <c r="Q80" i="14"/>
  <c r="Y80" i="14"/>
  <c r="X80" i="14"/>
  <c r="V27" i="17" l="1"/>
  <c r="V33" i="17"/>
  <c r="Z33" i="17"/>
  <c r="Z27" i="17"/>
  <c r="D27" i="17"/>
  <c r="D33" i="17"/>
  <c r="H27" i="17"/>
  <c r="H33" i="17"/>
  <c r="J27" i="17"/>
  <c r="J33" i="17"/>
  <c r="AB23" i="17"/>
  <c r="AB33" i="17" s="1"/>
  <c r="V26" i="16"/>
  <c r="V32" i="16"/>
  <c r="H26" i="16"/>
  <c r="H32" i="16"/>
  <c r="AE21" i="16"/>
  <c r="AE22" i="17"/>
  <c r="AE22" i="15"/>
  <c r="AB27" i="15"/>
  <c r="H33" i="15"/>
  <c r="H27" i="15"/>
  <c r="V27" i="15"/>
  <c r="V33" i="15"/>
  <c r="X10" i="17"/>
  <c r="X23" i="17" s="1"/>
  <c r="X8" i="12"/>
  <c r="X22" i="12" s="1"/>
  <c r="Y10" i="17"/>
  <c r="Y23" i="17" s="1"/>
  <c r="Y8" i="12"/>
  <c r="Q10" i="17"/>
  <c r="Q23" i="17" s="1"/>
  <c r="Q8" i="12"/>
  <c r="Q22" i="12" s="1"/>
  <c r="M10" i="17"/>
  <c r="M23" i="17" s="1"/>
  <c r="M8" i="12"/>
  <c r="M22" i="12" s="1"/>
  <c r="R10" i="17"/>
  <c r="R23" i="17" s="1"/>
  <c r="R8" i="12"/>
  <c r="R22" i="12" s="1"/>
  <c r="L10" i="17"/>
  <c r="L23" i="17" s="1"/>
  <c r="L8" i="12"/>
  <c r="L22" i="12" s="1"/>
  <c r="N10" i="17"/>
  <c r="N23" i="17" s="1"/>
  <c r="N8" i="12"/>
  <c r="N22" i="12" s="1"/>
  <c r="T10" i="17"/>
  <c r="T23" i="17" s="1"/>
  <c r="T8" i="12"/>
  <c r="T22" i="12" s="1"/>
  <c r="F10" i="17"/>
  <c r="F23" i="17" s="1"/>
  <c r="F8" i="12"/>
  <c r="F22" i="12" s="1"/>
  <c r="P10" i="17"/>
  <c r="P23" i="17" s="1"/>
  <c r="P8" i="12"/>
  <c r="P22" i="12" s="1"/>
  <c r="U10" i="17"/>
  <c r="U23" i="17" s="1"/>
  <c r="U8" i="12"/>
  <c r="E10" i="15"/>
  <c r="E23" i="15" s="1"/>
  <c r="E8" i="12"/>
  <c r="E22" i="12" s="1"/>
  <c r="E26" i="12" s="1"/>
  <c r="I10" i="17"/>
  <c r="I23" i="17" s="1"/>
  <c r="E10" i="16"/>
  <c r="E22" i="16" s="1"/>
  <c r="E10" i="17"/>
  <c r="E23" i="17" s="1"/>
  <c r="AD10" i="15"/>
  <c r="AD23" i="15" s="1"/>
  <c r="AD10" i="17"/>
  <c r="AD23" i="17" s="1"/>
  <c r="AC80" i="14"/>
  <c r="J10" i="15"/>
  <c r="J23" i="15" s="1"/>
  <c r="J10" i="16"/>
  <c r="J22" i="16" s="1"/>
  <c r="J22" i="12"/>
  <c r="I10" i="16"/>
  <c r="I22" i="16" s="1"/>
  <c r="I22" i="12"/>
  <c r="I10" i="15"/>
  <c r="I23" i="15" s="1"/>
  <c r="Q10" i="16"/>
  <c r="Q22" i="16" s="1"/>
  <c r="Q10" i="15"/>
  <c r="Q23" i="15" s="1"/>
  <c r="M10" i="15"/>
  <c r="M23" i="15" s="1"/>
  <c r="M10" i="16"/>
  <c r="M22" i="16" s="1"/>
  <c r="T10" i="16"/>
  <c r="T22" i="16" s="1"/>
  <c r="T10" i="15"/>
  <c r="T23" i="15" s="1"/>
  <c r="AB10" i="16"/>
  <c r="AB22" i="16" s="1"/>
  <c r="AB8" i="12"/>
  <c r="AB10" i="15"/>
  <c r="P10" i="15"/>
  <c r="P23" i="15" s="1"/>
  <c r="P10" i="16"/>
  <c r="P22" i="16" s="1"/>
  <c r="L10" i="16"/>
  <c r="L22" i="16" s="1"/>
  <c r="L10" i="15"/>
  <c r="L23" i="15" s="1"/>
  <c r="X10" i="15"/>
  <c r="X23" i="15" s="1"/>
  <c r="X10" i="16"/>
  <c r="X22" i="16" s="1"/>
  <c r="R10" i="15"/>
  <c r="R23" i="15" s="1"/>
  <c r="R10" i="16"/>
  <c r="R22" i="16" s="1"/>
  <c r="N10" i="16"/>
  <c r="N22" i="16" s="1"/>
  <c r="N10" i="15"/>
  <c r="N23" i="15" s="1"/>
  <c r="Z10" i="15"/>
  <c r="Z23" i="15" s="1"/>
  <c r="Z22" i="12"/>
  <c r="Z10" i="16"/>
  <c r="Z22" i="16" s="1"/>
  <c r="F10" i="16"/>
  <c r="F22" i="16" s="1"/>
  <c r="F10" i="15"/>
  <c r="F23" i="15" s="1"/>
  <c r="Y10" i="16"/>
  <c r="Y22" i="16" s="1"/>
  <c r="Y10" i="15"/>
  <c r="Y23" i="15" s="1"/>
  <c r="D10" i="16"/>
  <c r="D22" i="16" s="1"/>
  <c r="D8" i="12"/>
  <c r="D22" i="12" s="1"/>
  <c r="D26" i="12" s="1"/>
  <c r="D10" i="15"/>
  <c r="D23" i="15" s="1"/>
  <c r="U10" i="15"/>
  <c r="U23" i="15" s="1"/>
  <c r="U10" i="16"/>
  <c r="U22" i="16" s="1"/>
  <c r="V22" i="12"/>
  <c r="AE80" i="14"/>
  <c r="AE10" i="17" s="1"/>
  <c r="Y22" i="12" l="1"/>
  <c r="Y32" i="12" s="1"/>
  <c r="U22" i="12"/>
  <c r="AB27" i="17"/>
  <c r="AD33" i="17"/>
  <c r="AD27" i="17"/>
  <c r="I33" i="17"/>
  <c r="I27" i="17"/>
  <c r="H43" i="17" s="1"/>
  <c r="U33" i="17"/>
  <c r="U27" i="17"/>
  <c r="T44" i="17" s="1"/>
  <c r="F33" i="17"/>
  <c r="F27" i="17"/>
  <c r="N27" i="17"/>
  <c r="N33" i="17"/>
  <c r="R33" i="17"/>
  <c r="R27" i="17"/>
  <c r="Q27" i="17"/>
  <c r="Q33" i="17"/>
  <c r="X27" i="17"/>
  <c r="X33" i="17"/>
  <c r="E33" i="17"/>
  <c r="E27" i="17"/>
  <c r="P33" i="17"/>
  <c r="P27" i="17"/>
  <c r="T27" i="17"/>
  <c r="T33" i="17"/>
  <c r="L27" i="17"/>
  <c r="L33" i="17"/>
  <c r="M27" i="17"/>
  <c r="M33" i="17"/>
  <c r="Y27" i="17"/>
  <c r="X45" i="17" s="1"/>
  <c r="Y33" i="17"/>
  <c r="AE23" i="17"/>
  <c r="AB26" i="16"/>
  <c r="AB32" i="16"/>
  <c r="N26" i="16"/>
  <c r="N32" i="16"/>
  <c r="Y26" i="16"/>
  <c r="X42" i="16" s="1"/>
  <c r="Y32" i="16"/>
  <c r="Q32" i="16"/>
  <c r="Q26" i="16"/>
  <c r="F26" i="16"/>
  <c r="F32" i="16"/>
  <c r="I32" i="16"/>
  <c r="I26" i="16"/>
  <c r="H42" i="16" s="1"/>
  <c r="T32" i="16"/>
  <c r="T26" i="16"/>
  <c r="L26" i="16"/>
  <c r="L32" i="16"/>
  <c r="M26" i="16"/>
  <c r="M32" i="16"/>
  <c r="J32" i="16"/>
  <c r="J26" i="16"/>
  <c r="R32" i="16"/>
  <c r="R26" i="16"/>
  <c r="E26" i="16"/>
  <c r="E32" i="16"/>
  <c r="U26" i="16"/>
  <c r="T44" i="16" s="1"/>
  <c r="U32" i="16"/>
  <c r="X26" i="16"/>
  <c r="X32" i="16"/>
  <c r="Z26" i="16"/>
  <c r="Z32" i="16"/>
  <c r="D32" i="16"/>
  <c r="D26" i="16"/>
  <c r="P26" i="16"/>
  <c r="P32" i="16"/>
  <c r="AD33" i="15"/>
  <c r="AD27" i="15"/>
  <c r="Y27" i="15"/>
  <c r="X43" i="15" s="1"/>
  <c r="Y33" i="15"/>
  <c r="P27" i="15"/>
  <c r="P33" i="15"/>
  <c r="Q27" i="15"/>
  <c r="Q33" i="15"/>
  <c r="J33" i="15"/>
  <c r="J27" i="15"/>
  <c r="F27" i="15"/>
  <c r="F33" i="15"/>
  <c r="R27" i="15"/>
  <c r="R33" i="15"/>
  <c r="I33" i="15"/>
  <c r="I27" i="15"/>
  <c r="H39" i="15" s="1"/>
  <c r="U33" i="15"/>
  <c r="U27" i="15"/>
  <c r="T41" i="15" s="1"/>
  <c r="X27" i="15"/>
  <c r="X33" i="15"/>
  <c r="T33" i="15"/>
  <c r="T27" i="15"/>
  <c r="D27" i="15"/>
  <c r="D33" i="15"/>
  <c r="L27" i="15"/>
  <c r="L33" i="15"/>
  <c r="Z27" i="15"/>
  <c r="Z33" i="15"/>
  <c r="N27" i="15"/>
  <c r="N33" i="15"/>
  <c r="M33" i="15"/>
  <c r="M27" i="15"/>
  <c r="E27" i="15"/>
  <c r="E33" i="15"/>
  <c r="Q32" i="12"/>
  <c r="Q26" i="12"/>
  <c r="X26" i="12"/>
  <c r="X32" i="12"/>
  <c r="L26" i="12"/>
  <c r="L32" i="12"/>
  <c r="V26" i="12"/>
  <c r="V32" i="12"/>
  <c r="F32" i="12"/>
  <c r="F26" i="12"/>
  <c r="P26" i="12"/>
  <c r="P32" i="12"/>
  <c r="T32" i="12"/>
  <c r="T26" i="12"/>
  <c r="I32" i="12"/>
  <c r="I26" i="12"/>
  <c r="H37" i="12" s="1"/>
  <c r="J32" i="12"/>
  <c r="J26" i="12"/>
  <c r="M26" i="12"/>
  <c r="M32" i="12"/>
  <c r="N26" i="12"/>
  <c r="N32" i="12"/>
  <c r="E32" i="12"/>
  <c r="D32" i="12"/>
  <c r="R32" i="12"/>
  <c r="R26" i="12"/>
  <c r="Z26" i="12"/>
  <c r="Z32" i="12"/>
  <c r="AC10" i="15"/>
  <c r="AC23" i="15" s="1"/>
  <c r="AC10" i="17"/>
  <c r="AC23" i="17" s="1"/>
  <c r="AC8" i="12"/>
  <c r="AC22" i="12" s="1"/>
  <c r="AC10" i="16"/>
  <c r="AC22" i="16" s="1"/>
  <c r="AD8" i="12"/>
  <c r="AD22" i="12" s="1"/>
  <c r="AD32" i="12" s="1"/>
  <c r="AD10" i="16"/>
  <c r="AD22" i="16" s="1"/>
  <c r="H36" i="12" l="1"/>
  <c r="H38" i="12"/>
  <c r="H41" i="12"/>
  <c r="H39" i="12"/>
  <c r="H43" i="12"/>
  <c r="H35" i="12"/>
  <c r="H40" i="12"/>
  <c r="H42" i="12"/>
  <c r="AC27" i="15"/>
  <c r="AE27" i="15" s="1"/>
  <c r="AC33" i="15"/>
  <c r="AE33" i="15" s="1"/>
  <c r="AE23" i="15"/>
  <c r="H37" i="15"/>
  <c r="H38" i="17"/>
  <c r="X39" i="15"/>
  <c r="H40" i="17"/>
  <c r="T38" i="16"/>
  <c r="T41" i="17"/>
  <c r="H40" i="16"/>
  <c r="T39" i="17"/>
  <c r="X44" i="17"/>
  <c r="H36" i="15"/>
  <c r="X37" i="15"/>
  <c r="X37" i="16"/>
  <c r="H37" i="17"/>
  <c r="H42" i="17"/>
  <c r="H44" i="17"/>
  <c r="X37" i="17"/>
  <c r="X38" i="17"/>
  <c r="T45" i="17"/>
  <c r="T43" i="17"/>
  <c r="X40" i="17"/>
  <c r="H43" i="15"/>
  <c r="X41" i="15"/>
  <c r="X36" i="16"/>
  <c r="H41" i="17"/>
  <c r="H39" i="17"/>
  <c r="X39" i="17"/>
  <c r="X41" i="17"/>
  <c r="X42" i="17"/>
  <c r="T38" i="17"/>
  <c r="T40" i="17"/>
  <c r="H44" i="15"/>
  <c r="X42" i="15"/>
  <c r="T42" i="16"/>
  <c r="H44" i="16"/>
  <c r="H45" i="17"/>
  <c r="X43" i="17"/>
  <c r="T37" i="17"/>
  <c r="T42" i="17"/>
  <c r="Y26" i="12"/>
  <c r="X38" i="12" s="1"/>
  <c r="U32" i="12"/>
  <c r="U26" i="12"/>
  <c r="T35" i="12" s="1"/>
  <c r="T37" i="16"/>
  <c r="T40" i="16"/>
  <c r="T39" i="16"/>
  <c r="X38" i="16"/>
  <c r="X41" i="16"/>
  <c r="H38" i="16"/>
  <c r="H43" i="16"/>
  <c r="T43" i="16"/>
  <c r="T36" i="16"/>
  <c r="X40" i="16"/>
  <c r="X39" i="16"/>
  <c r="X44" i="16"/>
  <c r="H39" i="16"/>
  <c r="H41" i="16"/>
  <c r="T41" i="16"/>
  <c r="X43" i="16"/>
  <c r="H36" i="16"/>
  <c r="H37" i="16"/>
  <c r="T44" i="15"/>
  <c r="T37" i="15"/>
  <c r="T36" i="15"/>
  <c r="T40" i="15"/>
  <c r="T43" i="15"/>
  <c r="H38" i="15"/>
  <c r="H42" i="15"/>
  <c r="H40" i="15"/>
  <c r="X44" i="15"/>
  <c r="X40" i="15"/>
  <c r="T38" i="15"/>
  <c r="T42" i="15"/>
  <c r="T39" i="15"/>
  <c r="H41" i="15"/>
  <c r="X36" i="15"/>
  <c r="X38" i="15"/>
  <c r="AC27" i="17"/>
  <c r="AE27" i="17" s="1"/>
  <c r="AC33" i="17"/>
  <c r="AE33" i="17" s="1"/>
  <c r="AD32" i="16"/>
  <c r="AD26" i="16"/>
  <c r="AC32" i="16"/>
  <c r="AE32" i="16" s="1"/>
  <c r="AC26" i="16"/>
  <c r="AE26" i="16" s="1"/>
  <c r="AC32" i="12"/>
  <c r="AC26" i="12"/>
  <c r="AD26" i="12"/>
  <c r="AE10" i="15"/>
  <c r="AE8" i="12"/>
  <c r="AE10" i="16"/>
  <c r="AE22" i="16" s="1"/>
  <c r="AB22" i="12"/>
  <c r="T38" i="12" l="1"/>
  <c r="X41" i="12"/>
  <c r="X36" i="12"/>
  <c r="X35" i="12"/>
  <c r="X40" i="12"/>
  <c r="T39" i="12"/>
  <c r="T40" i="12"/>
  <c r="T42" i="12"/>
  <c r="X42" i="12"/>
  <c r="T37" i="12"/>
  <c r="X43" i="12"/>
  <c r="T36" i="12"/>
  <c r="X37" i="12"/>
  <c r="X39" i="12"/>
  <c r="T41" i="12"/>
  <c r="T43" i="12"/>
  <c r="AB32" i="12"/>
  <c r="AE32" i="12" s="1"/>
  <c r="AB26" i="12"/>
  <c r="AE26" i="12" s="1"/>
  <c r="AE22" i="12"/>
  <c r="H22" i="12" l="1"/>
  <c r="H26" i="12" s="1"/>
  <c r="H32" i="12" l="1"/>
</calcChain>
</file>

<file path=xl/sharedStrings.xml><?xml version="1.0" encoding="utf-8"?>
<sst xmlns="http://schemas.openxmlformats.org/spreadsheetml/2006/main" count="1775" uniqueCount="501">
  <si>
    <t>Kódszám</t>
  </si>
  <si>
    <t>K</t>
  </si>
  <si>
    <t>1.</t>
  </si>
  <si>
    <t>2.</t>
  </si>
  <si>
    <t>3.</t>
  </si>
  <si>
    <t>4.</t>
  </si>
  <si>
    <t>5.</t>
  </si>
  <si>
    <t>6.</t>
  </si>
  <si>
    <t>Tanulmányi terület/tantárgy</t>
  </si>
  <si>
    <t>Kreditet nem képező tantárgyak</t>
  </si>
  <si>
    <t>ELŐTANULMÁNYI REND</t>
  </si>
  <si>
    <t>ELŐTANULMÁNYI KÖTELEZETTSÉG</t>
  </si>
  <si>
    <t>Tantárgy</t>
  </si>
  <si>
    <t>kredit</t>
  </si>
  <si>
    <t>tantárgy kódja</t>
  </si>
  <si>
    <t>tantárgy jellege</t>
  </si>
  <si>
    <t>tanulmányi terület/tantárgy</t>
  </si>
  <si>
    <t xml:space="preserve"> TANÓRA-, KREDIT- ÉS VIZSGATERV </t>
  </si>
  <si>
    <t>Kreditet nem képező tantárgyak összesen:</t>
  </si>
  <si>
    <t>Aláírás (A)</t>
  </si>
  <si>
    <t>Beszámoló (B)</t>
  </si>
  <si>
    <t>Alapvizsga (AV)</t>
  </si>
  <si>
    <t>x</t>
  </si>
  <si>
    <t>SZV</t>
  </si>
  <si>
    <t>SZÁMONKÉRÉSEK ÖSSZESÍTŐ</t>
  </si>
  <si>
    <t>Szakmai gyakorlat 1.</t>
  </si>
  <si>
    <t>Szakmai gyakorlat 2.</t>
  </si>
  <si>
    <t>FÉLÉVENKÉNT SZÁMONKÉRÉSEK ÖSSZESEN:</t>
  </si>
  <si>
    <t>ÖSSZES TANÓRARENDI TANÓRA</t>
  </si>
  <si>
    <t>félévi tanóra</t>
  </si>
  <si>
    <t>RBÜAB02</t>
  </si>
  <si>
    <t>Büntetőjog 2.</t>
  </si>
  <si>
    <t>RBÜAB01</t>
  </si>
  <si>
    <t>Büntetőjog 1.</t>
  </si>
  <si>
    <t>RBÜAB03</t>
  </si>
  <si>
    <t>Büntetőjog 3.</t>
  </si>
  <si>
    <t>RBÜAB04</t>
  </si>
  <si>
    <t>Büntetőjog 4.</t>
  </si>
  <si>
    <t>RBÜEB02</t>
  </si>
  <si>
    <t>Büntetőeljárás jog 2.</t>
  </si>
  <si>
    <t>RBÜEB01</t>
  </si>
  <si>
    <t>Büntetőeljárás jog 1.</t>
  </si>
  <si>
    <t>Krimináltechnika 2.</t>
  </si>
  <si>
    <t>Krimináltechnika 1.</t>
  </si>
  <si>
    <t>RKRIB03</t>
  </si>
  <si>
    <t>Krimináltaktika 1.</t>
  </si>
  <si>
    <t>RKRIB04</t>
  </si>
  <si>
    <t>Krimináltaktika 2.</t>
  </si>
  <si>
    <t>RARTB10</t>
  </si>
  <si>
    <t>RARTB20</t>
  </si>
  <si>
    <t>Rendészeti hatósági eljárásjog 2.</t>
  </si>
  <si>
    <t>RTKTB01</t>
  </si>
  <si>
    <t>Rendészeti testnevelés 1.</t>
  </si>
  <si>
    <t>RTKTB02</t>
  </si>
  <si>
    <t>Rendészeti testnevelés 2.</t>
  </si>
  <si>
    <t>RTKTB03</t>
  </si>
  <si>
    <t>Rendészeti testnevelés 3.</t>
  </si>
  <si>
    <t>RTKTB04</t>
  </si>
  <si>
    <t>Rendészeti testnevelés 4.</t>
  </si>
  <si>
    <t>RTKTB05</t>
  </si>
  <si>
    <t>Rendészeti testnevelés 5.</t>
  </si>
  <si>
    <t>RTKTB06</t>
  </si>
  <si>
    <t>Rendészeti testnevelés 6.</t>
  </si>
  <si>
    <t>Intézkedéstaktika 4.</t>
  </si>
  <si>
    <t>Intézkedéstaktika 5.</t>
  </si>
  <si>
    <t>RBGVB08</t>
  </si>
  <si>
    <t>Bűnügyi szolgálati ismeretek 2.</t>
  </si>
  <si>
    <t>RBGVB07</t>
  </si>
  <si>
    <t>Bűnügyi szolgálati ismeretek 3.</t>
  </si>
  <si>
    <t>BŰNÜGYI NYOMOZÓ SZAKIRÁNY</t>
  </si>
  <si>
    <t>BŰNÜGYI IGAZGATÁSI ALAPKÉPZÉSI SZAK</t>
  </si>
  <si>
    <t>Rendészeti hatósági eljárásjog 1.</t>
  </si>
  <si>
    <t>RKNIB19</t>
  </si>
  <si>
    <t>RBGVB45</t>
  </si>
  <si>
    <t>KV</t>
  </si>
  <si>
    <t>Szakmatörténet</t>
  </si>
  <si>
    <t>BÜNTETŐELJÁRÁS JOG SZIGORLAT</t>
  </si>
  <si>
    <t>RBÜAB10</t>
  </si>
  <si>
    <t>BÜNTETŐJOG ZV</t>
  </si>
  <si>
    <t>RKRIB08</t>
  </si>
  <si>
    <t>KRIMINALISZTIKA ZV</t>
  </si>
  <si>
    <t>RBGVB47</t>
  </si>
  <si>
    <t>BŰNÜGYI SZOLGÁLATI ISMERETEK ZV</t>
  </si>
  <si>
    <t>RKBTB82</t>
  </si>
  <si>
    <t xml:space="preserve">Intézkedéstaktika 2. </t>
  </si>
  <si>
    <t xml:space="preserve">Intézkedéstaktika 3. </t>
  </si>
  <si>
    <t>Bűnügyi szolgálati ismeretek 1.</t>
  </si>
  <si>
    <t>RBGVB09</t>
  </si>
  <si>
    <t>RKBTB60</t>
  </si>
  <si>
    <t>Csapatszolgálat</t>
  </si>
  <si>
    <t>Szabadon választható 1.</t>
  </si>
  <si>
    <t>Szabadon választható 2.</t>
  </si>
  <si>
    <t>Szabadon választható 3.</t>
  </si>
  <si>
    <t>B</t>
  </si>
  <si>
    <t>RBÜEB08</t>
  </si>
  <si>
    <t>Igazságügyi orvostan</t>
  </si>
  <si>
    <t xml:space="preserve">számonkérés   </t>
  </si>
  <si>
    <t xml:space="preserve">számonkérés    </t>
  </si>
  <si>
    <t>elmélet + gyakorlat heti összes tanóra</t>
  </si>
  <si>
    <t>Törzsanyag tárgyai</t>
  </si>
  <si>
    <t>ÉÉ</t>
  </si>
  <si>
    <t>GYJ</t>
  </si>
  <si>
    <t>RJITB10</t>
  </si>
  <si>
    <t>Szabálysértési alapismeretek</t>
  </si>
  <si>
    <t>Közigazgatás alapintézményei</t>
  </si>
  <si>
    <t>RKRIB19</t>
  </si>
  <si>
    <t>RKPTB03</t>
  </si>
  <si>
    <t>Kriminálpszichológia 1.</t>
  </si>
  <si>
    <t>RKPTB04</t>
  </si>
  <si>
    <t>Kriminálpszichológia 2.</t>
  </si>
  <si>
    <t>Rendészeti kommunikáció tréning</t>
  </si>
  <si>
    <t/>
  </si>
  <si>
    <t>TÖRZSANYAG ÖSSZESEN</t>
  </si>
  <si>
    <t>ZV</t>
  </si>
  <si>
    <t>RTOSB03</t>
  </si>
  <si>
    <t>Szakdolgozat konzultáció</t>
  </si>
  <si>
    <t>RFTTB01</t>
  </si>
  <si>
    <t>Komplex vizsga (KV)</t>
  </si>
  <si>
    <t>Szigorlat (SZG)</t>
  </si>
  <si>
    <t>Zárvizsga tárgy(ZV)</t>
  </si>
  <si>
    <t>ÖSSZES TANÓRA</t>
  </si>
  <si>
    <t>Szakirány/specializáció tárgyai</t>
  </si>
  <si>
    <t>Szakirány/specializáció összesen</t>
  </si>
  <si>
    <t xml:space="preserve"> SZAKON ÖSSZESEN</t>
  </si>
  <si>
    <t>Összesen</t>
  </si>
  <si>
    <t>BŰNÜGYI IGAZGATÁSI  ALAPKÉPZÉSI SZAK</t>
  </si>
  <si>
    <t xml:space="preserve"> GAZDASÁGVÉDELMI NYOMOZÓ SZAKIRÁNY</t>
  </si>
  <si>
    <t>számonkérés</t>
  </si>
  <si>
    <t>félévi összes</t>
  </si>
  <si>
    <t>összes</t>
  </si>
  <si>
    <t>Gazdaságvédelmi pénzügyi jog 1.</t>
  </si>
  <si>
    <t>BŰNÜGYI HÍRSZERZŐ SZAKIRÁNY</t>
  </si>
  <si>
    <t>INFORMATIKAI NYOMOZÓ SZAKIRÁNY</t>
  </si>
  <si>
    <t>Infokommunikációs eszközök</t>
  </si>
  <si>
    <t>Infokommunikációs hálózatok és távközlési rendszerek</t>
  </si>
  <si>
    <t>TÁRGYFELELŐS SZERVEZETI EGYSÉG</t>
  </si>
  <si>
    <t>TÁRGYFELELŐS SZEMÉLY</t>
  </si>
  <si>
    <t>Rendészeti Kiképzési és Nevelési Intézet</t>
  </si>
  <si>
    <t>dr. Simon Attila</t>
  </si>
  <si>
    <t xml:space="preserve">Testnevelési és Küzdősportok Tanszék </t>
  </si>
  <si>
    <t xml:space="preserve">Dr. Freyer Tamás </t>
  </si>
  <si>
    <t>Dr. Hegedűs Judit</t>
  </si>
  <si>
    <t>Rendészetelméleti és -történeti Tanszék</t>
  </si>
  <si>
    <t>Dr. Sallai János</t>
  </si>
  <si>
    <t>Közbiztonsági Tanszék</t>
  </si>
  <si>
    <t>Rendészeti Vezetéstudományi Tanszék</t>
  </si>
  <si>
    <t>Dr. Kovács Gábor</t>
  </si>
  <si>
    <t>Dr. Pallagi Anikó</t>
  </si>
  <si>
    <t>Büntető-eljárásjogi Tanszék</t>
  </si>
  <si>
    <t>dr. Németh Ágota</t>
  </si>
  <si>
    <t>Dr. Szendrei Ferenc</t>
  </si>
  <si>
    <t>dr. Simon Béla</t>
  </si>
  <si>
    <t>Dr. Nyeste Péter</t>
  </si>
  <si>
    <t>dr. Gál Erika</t>
  </si>
  <si>
    <t>dr. Zsigmond Csaba</t>
  </si>
  <si>
    <t>dr. Kovács Zoltán</t>
  </si>
  <si>
    <t>Vám- és Pénzügyőri Tanszék</t>
  </si>
  <si>
    <t>RBGVB15</t>
  </si>
  <si>
    <t>RBGVB77</t>
  </si>
  <si>
    <t>RBGVB79</t>
  </si>
  <si>
    <t>RBGVB80</t>
  </si>
  <si>
    <t>RKRJB16</t>
  </si>
  <si>
    <t>RRMTB04</t>
  </si>
  <si>
    <t>Idegennyelvi és Szaknyelvi Lektorátus</t>
  </si>
  <si>
    <t>Ürmösné Dr. Simon Gabriella</t>
  </si>
  <si>
    <t>RKRIB20</t>
  </si>
  <si>
    <t>RBGVB122</t>
  </si>
  <si>
    <t>RBGVB123</t>
  </si>
  <si>
    <t>Szabadon választható tantárgyak</t>
  </si>
  <si>
    <t>Igazgatásrendészeti és Nemzetközi Rendészeti Tanszék</t>
  </si>
  <si>
    <t>Dr. Buzás Gábor</t>
  </si>
  <si>
    <t>RFTTB06</t>
  </si>
  <si>
    <t>RINYB25</t>
  </si>
  <si>
    <t>RINYB26</t>
  </si>
  <si>
    <t>RINYB27</t>
  </si>
  <si>
    <t>RINYB29</t>
  </si>
  <si>
    <t>RINYB30</t>
  </si>
  <si>
    <t>RINYB39</t>
  </si>
  <si>
    <t>RINYB40</t>
  </si>
  <si>
    <t>RINYB41</t>
  </si>
  <si>
    <t>RINYB42</t>
  </si>
  <si>
    <t>RINYB43</t>
  </si>
  <si>
    <t>RINYB44</t>
  </si>
  <si>
    <t>RINYB31</t>
  </si>
  <si>
    <t>RINYB32</t>
  </si>
  <si>
    <t>RINYB33</t>
  </si>
  <si>
    <t>RINYB34</t>
  </si>
  <si>
    <t>RHRTB65</t>
  </si>
  <si>
    <t>RHRTB22</t>
  </si>
  <si>
    <t>RBATB20</t>
  </si>
  <si>
    <t>RBATB49</t>
  </si>
  <si>
    <t>RNETB03</t>
  </si>
  <si>
    <t>RJITB07</t>
  </si>
  <si>
    <t>RARTB16</t>
  </si>
  <si>
    <t>RKRJB25</t>
  </si>
  <si>
    <t>RKRJB26</t>
  </si>
  <si>
    <t>RJITB06</t>
  </si>
  <si>
    <t xml:space="preserve">RBGVB36 </t>
  </si>
  <si>
    <t xml:space="preserve">RBGVB134 </t>
  </si>
  <si>
    <t>RBGVB135</t>
  </si>
  <si>
    <t>RBGVB136</t>
  </si>
  <si>
    <t>RBGVB137</t>
  </si>
  <si>
    <t>RBGVB138</t>
  </si>
  <si>
    <t>RBGVB144</t>
  </si>
  <si>
    <t>RBGVB147</t>
  </si>
  <si>
    <t>RFTTB02</t>
  </si>
  <si>
    <t>RFTTB05</t>
  </si>
  <si>
    <t>RMORB04</t>
  </si>
  <si>
    <t>RMORB56</t>
  </si>
  <si>
    <t>RRETB09</t>
  </si>
  <si>
    <t>RRETB11</t>
  </si>
  <si>
    <t>RVPTB142</t>
  </si>
  <si>
    <t>RVPTB145</t>
  </si>
  <si>
    <t>RVPTB56</t>
  </si>
  <si>
    <t>RKBTB26</t>
  </si>
  <si>
    <t>Angol migrációs szaknyelv 1.</t>
  </si>
  <si>
    <t>Angol migrációs szaknyelv 2.</t>
  </si>
  <si>
    <t>Angol kommunikációs rendészeti szaknyelv 1.</t>
  </si>
  <si>
    <t>Rendészeti szaknyelvi nyelvvizsgára felkészítés 1.</t>
  </si>
  <si>
    <t>Rendészeti szaknyelvi nyelvvizsgára felkészítés 2.</t>
  </si>
  <si>
    <t>Angol B2 nyelvvizsga felkészítő 2.</t>
  </si>
  <si>
    <t>Angol középfokú szintre hozó 1.</t>
  </si>
  <si>
    <t>Angol középfokú szintre hozó 2.</t>
  </si>
  <si>
    <t>Angol középfokú szintre hozó 3.</t>
  </si>
  <si>
    <t>Angol középfokú szintre hozó 4.</t>
  </si>
  <si>
    <t>Német rendészeti szaknyelv 1.</t>
  </si>
  <si>
    <t>Német rendészeti szaknyelv 2.</t>
  </si>
  <si>
    <t>Plurális rendészeti angol szaknyelv 1.</t>
  </si>
  <si>
    <t>Plurális rendészeti angol szaknyelv 2.</t>
  </si>
  <si>
    <t>Úti okmányok vizsgálata</t>
  </si>
  <si>
    <t>A schengeni egyezménnyel kapcsolatos rendészeti és biztonsági tanulmányok</t>
  </si>
  <si>
    <t>A külföldiek integrációja hazánkban és az Európai Unióban</t>
  </si>
  <si>
    <t>Híres magyarok – az állampolgárság megállapítása és az államérdekű honosítás speciális szabályai</t>
  </si>
  <si>
    <t>Az Európai Elfogatóparancs és átadási eljárás</t>
  </si>
  <si>
    <t>Értékpapírjogi és tőkepiaci ismeretek</t>
  </si>
  <si>
    <t>Gyűlölet-bűncselekmények: bűnüldözés és bűnmegelőzés az Euróapi Unióban</t>
  </si>
  <si>
    <t>Humánerőforrás gazdálkodás</t>
  </si>
  <si>
    <t>Munkajog a gyakorlatban</t>
  </si>
  <si>
    <t>Vagyonjogi kérdések a rendészeti tevékenységben</t>
  </si>
  <si>
    <t>Bűnelemzés a modern bűnüldözésben</t>
  </si>
  <si>
    <t>A környezeti bűncselekmények elleni nemzetközi és hazai fellépés</t>
  </si>
  <si>
    <t>Bankok biztonsága, védelmi megoldásai</t>
  </si>
  <si>
    <t>Új típusú információszerzés a bűnüldözésben</t>
  </si>
  <si>
    <t xml:space="preserve">Bv. intézetek kriminalisztikája testközelben </t>
  </si>
  <si>
    <t>Környezet- és természet elleni bűncselekmények kriminálmetodikája</t>
  </si>
  <si>
    <t>Bűnügyi helyszínelés a gyakorlatban</t>
  </si>
  <si>
    <t>Atomerőművek biztonsága</t>
  </si>
  <si>
    <t>Személyvédelem</t>
  </si>
  <si>
    <t>Sportrendészet</t>
  </si>
  <si>
    <t>Az Oroszországi Föderáció rendészeti rendszerei</t>
  </si>
  <si>
    <t>Bevételi hatóságok nemzetközi együttműködése</t>
  </si>
  <si>
    <t>Az emberi erőforrás, mint érték a rendészetben</t>
  </si>
  <si>
    <t>Vámellenőrzés a gyakorlatban – Záhonytól Brüsszelig</t>
  </si>
  <si>
    <t xml:space="preserve">Közlekedési büntetőjog </t>
  </si>
  <si>
    <t>Dr. Borszéki Judit</t>
  </si>
  <si>
    <t>Kudar Mariann</t>
  </si>
  <si>
    <t>Dr. Nagy György</t>
  </si>
  <si>
    <t>Barnucz Nóra</t>
  </si>
  <si>
    <t>Veres-Faddi Nikolett</t>
  </si>
  <si>
    <t>Kovács Éva</t>
  </si>
  <si>
    <t>Határrendészeti Tanszék</t>
  </si>
  <si>
    <t>Dr. Balla József</t>
  </si>
  <si>
    <t>Vájlok László</t>
  </si>
  <si>
    <t>Vajkai Edina Ildikó</t>
  </si>
  <si>
    <t>Klenner Zoltán</t>
  </si>
  <si>
    <t xml:space="preserve">dr. Mágó Barbara </t>
  </si>
  <si>
    <t>dr. Fachet Gergő</t>
  </si>
  <si>
    <t>dr. Schubauerné dr. Hargitai Veronika</t>
  </si>
  <si>
    <t>dr. Sipos Csilla</t>
  </si>
  <si>
    <t>Dr. Gyaraki Réka</t>
  </si>
  <si>
    <t>Dr. Károlyi László</t>
  </si>
  <si>
    <t>Büntetés-végrehajtási Tanszék</t>
  </si>
  <si>
    <t>MÖRT</t>
  </si>
  <si>
    <t xml:space="preserve">dr. Rottler Violetta </t>
  </si>
  <si>
    <t>dr. Deák József</t>
  </si>
  <si>
    <t>Dr. Major Róbert</t>
  </si>
  <si>
    <t>A büntetőeljárás aktuális kihívásai</t>
  </si>
  <si>
    <t>RBÜEB10</t>
  </si>
  <si>
    <t>Dr. Kovács Zoltán</t>
  </si>
  <si>
    <t xml:space="preserve">BŰNÜGYI IGAZGATÁSI  ALAPKÉPZÉSI SZAK </t>
  </si>
  <si>
    <t xml:space="preserve">Közös Közszolgálati Gyakorlat </t>
  </si>
  <si>
    <t>A bűnügyi hírszerzés gyakorlata 1. </t>
  </si>
  <si>
    <t>A bűnügyi hírszerzés gyakorlata 2. </t>
  </si>
  <si>
    <t>A bűnügyi hírszerzés gyakorlata 3. </t>
  </si>
  <si>
    <t>Dr. Nagy-Tóth Nikolett Ágnes</t>
  </si>
  <si>
    <t>Dr. Vári Vince</t>
  </si>
  <si>
    <t>Az állami büntetőhatalom elmélete és gyakorlata</t>
  </si>
  <si>
    <t>Dr. Horgos Lívia</t>
  </si>
  <si>
    <t>Bűntetőjogi Tanszék</t>
  </si>
  <si>
    <t>RBÜAB11</t>
  </si>
  <si>
    <t>A bűnhalmazatok gyakorlati problémái</t>
  </si>
  <si>
    <t>RBÜAB14</t>
  </si>
  <si>
    <t>A büntetőjogszabály értelmezése</t>
  </si>
  <si>
    <t>RNYTB03</t>
  </si>
  <si>
    <t>A szolgálati kutya alkalmazása</t>
  </si>
  <si>
    <t>RRVTB09</t>
  </si>
  <si>
    <t xml:space="preserve">Rendészeti menedzsment </t>
  </si>
  <si>
    <t>Dr. Kovács István</t>
  </si>
  <si>
    <t xml:space="preserve">Angol B2 nyelvvizsga felkészítő </t>
  </si>
  <si>
    <t>Krimináltechnikai Tanszék</t>
  </si>
  <si>
    <t>Magyarország stratégiai dimenziói a múltban és ma</t>
  </si>
  <si>
    <t xml:space="preserve">Állam- és Jogtörténeti Tanszék </t>
  </si>
  <si>
    <t>Prof. Dr. Nagyernyei-Szabó Ádám Sándor</t>
  </si>
  <si>
    <t xml:space="preserve">Civilizációnk kihívásai </t>
  </si>
  <si>
    <t>Védelem és közszolgálat</t>
  </si>
  <si>
    <t>Hadászati Tanszék</t>
  </si>
  <si>
    <t>Dr. Jobbágy Zoltán</t>
  </si>
  <si>
    <t>dr. Bodor László</t>
  </si>
  <si>
    <t>RINYB52</t>
  </si>
  <si>
    <t>Orosz nyelv kezdőknek 1.</t>
  </si>
  <si>
    <t>RINYB56</t>
  </si>
  <si>
    <t>Orosz nyelv haladóknak 1.</t>
  </si>
  <si>
    <t>RBGVB149</t>
  </si>
  <si>
    <t xml:space="preserve">Mesterséges intelligencia alkalmazása </t>
  </si>
  <si>
    <t>RKBTB58</t>
  </si>
  <si>
    <t xml:space="preserve">A vallás különös szerepe a közszolgálatban </t>
  </si>
  <si>
    <t>Nagy Éva</t>
  </si>
  <si>
    <t>Dr. Tihanyi Miklós</t>
  </si>
  <si>
    <t>RBÜEB17</t>
  </si>
  <si>
    <t>ÁÁJTB06</t>
  </si>
  <si>
    <t>ÁÁJTB05</t>
  </si>
  <si>
    <t>HKHATA901</t>
  </si>
  <si>
    <t>RVPTB141</t>
  </si>
  <si>
    <t>Narkológia</t>
  </si>
  <si>
    <t>RVPTB140</t>
  </si>
  <si>
    <t>Tudatos adózás</t>
  </si>
  <si>
    <t>Dr. Magasvári Adrienn</t>
  </si>
  <si>
    <t xml:space="preserve">Szakmai gyakorlat </t>
  </si>
  <si>
    <t>Szakmai gyakorlat összesen</t>
  </si>
  <si>
    <t>Szakdolgozat</t>
  </si>
  <si>
    <t>Szakdolgozat összesen:</t>
  </si>
  <si>
    <t>érvényes 2024/2025-ös tanévtől felmenő rendszerben</t>
  </si>
  <si>
    <t>RKROB01</t>
  </si>
  <si>
    <t>Kriminológia 1.</t>
  </si>
  <si>
    <t>RKROB02</t>
  </si>
  <si>
    <t>Kriminológia 2.</t>
  </si>
  <si>
    <t>RKRIB05</t>
  </si>
  <si>
    <t>Kriminálmetodika 1.</t>
  </si>
  <si>
    <t>RKRIB06</t>
  </si>
  <si>
    <t>Kriminálmetodika 2.</t>
  </si>
  <si>
    <t>RRVTB01</t>
  </si>
  <si>
    <t>Vezetés- és szervezéselmélet</t>
  </si>
  <si>
    <t>Rendészettörténet és rendészeti elméletek</t>
  </si>
  <si>
    <t>K(Z)</t>
  </si>
  <si>
    <t>ÉÉ(Z)</t>
  </si>
  <si>
    <t>K(SZG)</t>
  </si>
  <si>
    <t>ÉÉ(SZG)</t>
  </si>
  <si>
    <t>Integrált rendőri ismeretek</t>
  </si>
  <si>
    <t>Rendészeti etika, integritás tréning</t>
  </si>
  <si>
    <t>Alkotmányjogi alapintézmények és alapjogok</t>
  </si>
  <si>
    <t>A rendészet nemzetközi és uniós jogi alapjai</t>
  </si>
  <si>
    <t>SZAKMAI GYAKORLAT ÖSSZESEN</t>
  </si>
  <si>
    <t>MINDÖSSZESEN</t>
  </si>
  <si>
    <t>BŰNÜGYI és GV SZOLGÁLATI ISMERETEK ZV</t>
  </si>
  <si>
    <t>GYJ(Z)</t>
  </si>
  <si>
    <t>BŰNÜGYI és INFO SZOLGÁLATI ISMERETEK ZV</t>
  </si>
  <si>
    <t>Évközi értékelés  (ÉÉ) + (ÉÉ(Z))</t>
  </si>
  <si>
    <t>Gyakorlati jegy(GYJ) + (GYJ(Z))</t>
  </si>
  <si>
    <t>Kollokvium (K) + (K(Z))</t>
  </si>
  <si>
    <t>RINTB07</t>
  </si>
  <si>
    <t>GYJ(SZG)</t>
  </si>
  <si>
    <t>SZG</t>
  </si>
  <si>
    <t>Évközi értékelés  (ÉÉ) + (ÉÉ(Z)) + (ÉÉ(SZG))</t>
  </si>
  <si>
    <t>Büntetőjogi repetitórium</t>
  </si>
  <si>
    <t>Büntetőeljárás jog 3.</t>
  </si>
  <si>
    <t>RBÜEB13</t>
  </si>
  <si>
    <t>Csúcstechnológiai bűnözés</t>
  </si>
  <si>
    <t>Gazdaságvédemi közgazdaságtan</t>
  </si>
  <si>
    <t>KREDITET NEM KÉPEZŐ TANTÁRGYAK ÖSSZESEN</t>
  </si>
  <si>
    <t>Szakmai gyakorlat</t>
  </si>
  <si>
    <t xml:space="preserve">Gazdaságvédelmi ismeretek </t>
  </si>
  <si>
    <t xml:space="preserve">A bűnügyi hírszerzés elemzői támogatása </t>
  </si>
  <si>
    <t xml:space="preserve">Nemzetbiztonsági ismeretek </t>
  </si>
  <si>
    <t>KR</t>
  </si>
  <si>
    <t>Társadalom és emberismeret</t>
  </si>
  <si>
    <t>Intézkedéstaktika 1. és lőkiképzés</t>
  </si>
  <si>
    <t>8</t>
  </si>
  <si>
    <t>részidejű képzésben, levelező munkarend szerint tanuló hallgatók részére</t>
  </si>
  <si>
    <t>RARTB02</t>
  </si>
  <si>
    <t>Rendészeti civiljog</t>
  </si>
  <si>
    <t>Büntetőjogi Tanszék</t>
  </si>
  <si>
    <t>Dr. Polt Péter</t>
  </si>
  <si>
    <t>Dr. Fantoly Zsanett</t>
  </si>
  <si>
    <t>Kriminológiai Tanszék</t>
  </si>
  <si>
    <t>Dr. Barabás Andrea Tünde</t>
  </si>
  <si>
    <t>Rucska András</t>
  </si>
  <si>
    <t>dr. Tirts Tibor</t>
  </si>
  <si>
    <t>dr. Anti Csaba</t>
  </si>
  <si>
    <t>Girhiny Kornél</t>
  </si>
  <si>
    <t>Rendészeti Vezetéstudományi Tszék</t>
  </si>
  <si>
    <t xml:space="preserve">Dr. Molnár Katalin </t>
  </si>
  <si>
    <t>dr. Schubauerné dr. Hargitai Vera</t>
  </si>
  <si>
    <t>RMORB79</t>
  </si>
  <si>
    <t>Egyetemi Polgárőrség</t>
  </si>
  <si>
    <t>dr. Kovács Sándor</t>
  </si>
  <si>
    <t>dr. Frigyer László</t>
  </si>
  <si>
    <t xml:space="preserve">RKNIB45 </t>
  </si>
  <si>
    <t xml:space="preserve">Informatika </t>
  </si>
  <si>
    <t>RMTTB19</t>
  </si>
  <si>
    <t>Papp Dávid</t>
  </si>
  <si>
    <t>RINYB64</t>
  </si>
  <si>
    <t>RINYB65</t>
  </si>
  <si>
    <t>RINYB66</t>
  </si>
  <si>
    <t>RINYB67</t>
  </si>
  <si>
    <t>RINTB22</t>
  </si>
  <si>
    <t>RRETB17</t>
  </si>
  <si>
    <t xml:space="preserve">RKNIB46 </t>
  </si>
  <si>
    <t>Informatika és Robotzsaru 1.</t>
  </si>
  <si>
    <t>RKNIB47</t>
  </si>
  <si>
    <t>Informatika és Robotzsaru 2.</t>
  </si>
  <si>
    <t>Sánta Györgyné Huba Judit</t>
  </si>
  <si>
    <t>dr. Szilvásy György Péter</t>
  </si>
  <si>
    <t>Mátés Gábor</t>
  </si>
  <si>
    <t>Kiss Kálmán</t>
  </si>
  <si>
    <t>RBÜAB20</t>
  </si>
  <si>
    <t>RBATB70</t>
  </si>
  <si>
    <t>A migráció biztonsági kihívásai</t>
  </si>
  <si>
    <t>Bélai Gábor</t>
  </si>
  <si>
    <t>Dr. Erdős Ákos</t>
  </si>
  <si>
    <t>Dr. Bogotyán Róbert</t>
  </si>
  <si>
    <t>RBGVB162</t>
  </si>
  <si>
    <t>RBGVB160</t>
  </si>
  <si>
    <t>RBGVB166</t>
  </si>
  <si>
    <t>RBGVB158</t>
  </si>
  <si>
    <t>RBGVB159</t>
  </si>
  <si>
    <t>Bűnügyi elemzés</t>
  </si>
  <si>
    <t>Informatika és Robotzsaru 4.</t>
  </si>
  <si>
    <t>Informatika és Robotzsaru 5.</t>
  </si>
  <si>
    <t>Dr. Zsigmond Csaba</t>
  </si>
  <si>
    <t>dr. Girhiny Kornél</t>
  </si>
  <si>
    <t>RBGVB164</t>
  </si>
  <si>
    <t xml:space="preserve">Gazdaságvédelmi pénzügyi jog 2. </t>
  </si>
  <si>
    <t xml:space="preserve">Gazdaságvédelmi szakismeretek 1. </t>
  </si>
  <si>
    <t>Gazdaságvédelmi szakismeretek 2.</t>
  </si>
  <si>
    <t>B(Z)</t>
  </si>
  <si>
    <t>RBGVB69</t>
  </si>
  <si>
    <t>Szakmai gyakorlat 4.</t>
  </si>
  <si>
    <t>RBGVB151</t>
  </si>
  <si>
    <t>Humán információszerzés</t>
  </si>
  <si>
    <t>RBGVB161</t>
  </si>
  <si>
    <t>RBGVB154</t>
  </si>
  <si>
    <t>RBGVB172</t>
  </si>
  <si>
    <t>Technikai eszközök a bűnügyi hírszerzésben</t>
  </si>
  <si>
    <t>RBGVB173</t>
  </si>
  <si>
    <t>Az információs társadalom és biztonsága</t>
  </si>
  <si>
    <t>RBGVB174</t>
  </si>
  <si>
    <t>A kiberbűncselekmények speciális sajátosságai</t>
  </si>
  <si>
    <t>RBGVB177</t>
  </si>
  <si>
    <t>Elektronikus adatok beszerzése és feldolgozása</t>
  </si>
  <si>
    <t>RBGVB176</t>
  </si>
  <si>
    <t>Vagyoni, pénzügyi és szervezett bűnözés a kibertérben</t>
  </si>
  <si>
    <t>RBATB72</t>
  </si>
  <si>
    <t>Migráció és társadalom</t>
  </si>
  <si>
    <t>Dr. Hautzinger Zoltán</t>
  </si>
  <si>
    <t>Rendészeti szaknyelv  1.</t>
  </si>
  <si>
    <t>Rendészeti szaknyelv  2.</t>
  </si>
  <si>
    <t>Rendészeti szaknyelv  3.</t>
  </si>
  <si>
    <t>Rendészeti szaknyelv  4.</t>
  </si>
  <si>
    <t>Rendészeti szaknyelv 2.</t>
  </si>
  <si>
    <t>Rendészeti szaknyelv 1.</t>
  </si>
  <si>
    <t>Rendészeti szaknyelv 3.</t>
  </si>
  <si>
    <t>Rendészeti szaknyelv 4.</t>
  </si>
  <si>
    <t>Intézkedéstaktika 2.</t>
  </si>
  <si>
    <t>RKNIB49</t>
  </si>
  <si>
    <t>Intézkedéstaktika 3.</t>
  </si>
  <si>
    <t>Büntetőjogi repetitorium</t>
  </si>
  <si>
    <t xml:space="preserve">Társadalom- és emberismeret </t>
  </si>
  <si>
    <t>RRMTB05</t>
  </si>
  <si>
    <t>Gazdaságvédelmi pénzügyi jog 2.</t>
  </si>
  <si>
    <t>Gazdaságvédelmi szakismeretek 1.</t>
  </si>
  <si>
    <t>Orosz nyelv haladóknak 2.</t>
  </si>
  <si>
    <t>RINYB81</t>
  </si>
  <si>
    <t>RBVTB108</t>
  </si>
  <si>
    <t>RINYB78</t>
  </si>
  <si>
    <t>RENDÉSZETI SZAKNYELV SZIGORLAT</t>
  </si>
  <si>
    <t>Rendészeti Magatartástudományi és Kriminálpszichológiai Tanszék</t>
  </si>
  <si>
    <t xml:space="preserve">Idegenrendészeti Tanszék </t>
  </si>
  <si>
    <t>Krimináltaktikai és -metodikai  Tanszék</t>
  </si>
  <si>
    <t>RKNIB50</t>
  </si>
  <si>
    <t>RKNIB51</t>
  </si>
  <si>
    <t>RKNIB52</t>
  </si>
  <si>
    <t>RKNIB56</t>
  </si>
  <si>
    <t>dr. Bói László</t>
  </si>
  <si>
    <t>Erdélyi Ákos</t>
  </si>
  <si>
    <t>RINYB82</t>
  </si>
  <si>
    <t>Orosz nyelv haladóknak 3.</t>
  </si>
  <si>
    <t>Idegenrendészeti Tanszék</t>
  </si>
  <si>
    <t>Bűnügyi és Gazdaságvédelmi  Tanszék</t>
  </si>
  <si>
    <t>Kiberbűnözés Elleni Tanszék</t>
  </si>
  <si>
    <t>Bűnügyi és Gazdaságvédelmi Tanszék</t>
  </si>
  <si>
    <t>Krimináltaktikai és Kriminálmetodikai Tanszék</t>
  </si>
  <si>
    <t>dr. Halász Henrietta</t>
  </si>
  <si>
    <t>Dr. Suba László</t>
  </si>
  <si>
    <t>ÁNTK Emberi erőforrás Tanszék</t>
  </si>
  <si>
    <t>RKBTB55</t>
  </si>
  <si>
    <t>Romológia</t>
  </si>
  <si>
    <t>dr. Kovács Richárd</t>
  </si>
  <si>
    <t>RBGVB283</t>
  </si>
  <si>
    <t>Krimináltaktikai és Kriminálmetodikai  Tanszék</t>
  </si>
  <si>
    <t>Dr. Mezei Kitti</t>
  </si>
  <si>
    <t>Információvédelem kriptográfiával az ókortól napjainkig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</si>
</sst>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59" x14ac:knownFonts="1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i/>
      <sz val="13"/>
      <name val="Arial"/>
      <family val="2"/>
      <charset val="238"/>
    </font>
    <font>
      <b/>
      <sz val="16"/>
      <name val="Arial"/>
      <family val="2"/>
      <charset val="238"/>
    </font>
    <font>
      <b/>
      <sz val="18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3"/>
      <name val="Verdana"/>
      <family val="2"/>
      <charset val="238"/>
    </font>
    <font>
      <sz val="13"/>
      <name val="Verdana"/>
      <family val="2"/>
      <charset val="238"/>
    </font>
    <font>
      <b/>
      <sz val="14"/>
      <name val="Verdana"/>
      <family val="2"/>
      <charset val="238"/>
    </font>
    <font>
      <sz val="12"/>
      <name val="Verdana"/>
      <family val="2"/>
      <charset val="238"/>
    </font>
    <font>
      <sz val="11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2"/>
      <color rgb="FFFF0000"/>
      <name val="Verdana"/>
      <family val="2"/>
      <charset val="238"/>
    </font>
    <font>
      <b/>
      <sz val="11"/>
      <name val="Verdana"/>
      <family val="2"/>
      <charset val="238"/>
    </font>
    <font>
      <strike/>
      <sz val="10"/>
      <name val="Verdana"/>
      <family val="2"/>
      <charset val="238"/>
    </font>
    <font>
      <sz val="10"/>
      <color rgb="FF00B050"/>
      <name val="Verdana"/>
      <family val="2"/>
      <charset val="238"/>
    </font>
    <font>
      <sz val="11"/>
      <name val="Arial Narrow"/>
      <family val="2"/>
      <charset val="238"/>
    </font>
    <font>
      <sz val="14"/>
      <name val="Verdana"/>
      <family val="2"/>
      <charset val="238"/>
    </font>
    <font>
      <sz val="14"/>
      <name val="Arial CE"/>
      <charset val="238"/>
    </font>
    <font>
      <sz val="12"/>
      <name val="Arial Narrow"/>
      <family val="2"/>
      <charset val="238"/>
    </font>
    <font>
      <b/>
      <sz val="16"/>
      <name val="Verdana"/>
      <family val="2"/>
      <charset val="238"/>
    </font>
    <font>
      <sz val="10"/>
      <name val="Arial Narrow"/>
      <family val="2"/>
    </font>
    <font>
      <b/>
      <i/>
      <sz val="12"/>
      <name val="Verdana"/>
      <family val="2"/>
      <charset val="238"/>
    </font>
    <font>
      <b/>
      <sz val="13"/>
      <color rgb="FFFF0000"/>
      <name val="Verdana"/>
      <family val="2"/>
      <charset val="238"/>
    </font>
    <font>
      <sz val="10"/>
      <name val="Verdana"/>
      <family val="2"/>
    </font>
    <font>
      <sz val="12"/>
      <color rgb="FFFF0000"/>
      <name val="Arial Narrow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4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indexed="41"/>
        <bgColor indexed="42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rgb="FFBFEFBF"/>
      </patternFill>
    </fill>
    <fill>
      <patternFill patternType="solid">
        <fgColor rgb="FFCCFFCC"/>
        <bgColor rgb="FF000000"/>
      </patternFill>
    </fill>
    <fill>
      <patternFill patternType="solid">
        <fgColor rgb="FFCCFFCC"/>
        <bgColor indexed="41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rgb="FFFFFF00"/>
        <bgColor indexed="64"/>
      </patternFill>
    </fill>
  </fills>
  <borders count="3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 style="medium">
        <color indexed="64"/>
      </bottom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thin">
        <color rgb="FF000000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</borders>
  <cellStyleXfs count="5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7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7" borderId="7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4" fillId="4" borderId="0" applyNumberFormat="0" applyBorder="0" applyAlignment="0" applyProtection="0"/>
    <xf numFmtId="0" fontId="15" fillId="22" borderId="8" applyNumberFormat="0" applyAlignment="0" applyProtection="0"/>
    <xf numFmtId="0" fontId="16" fillId="0" borderId="0" applyNumberFormat="0" applyFill="0" applyBorder="0" applyAlignment="0" applyProtection="0"/>
    <xf numFmtId="0" fontId="22" fillId="0" borderId="0"/>
    <xf numFmtId="0" fontId="17" fillId="0" borderId="0"/>
    <xf numFmtId="0" fontId="17" fillId="0" borderId="0"/>
    <xf numFmtId="0" fontId="17" fillId="0" borderId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23" borderId="0" applyNumberFormat="0" applyBorder="0" applyAlignment="0" applyProtection="0"/>
    <xf numFmtId="0" fontId="21" fillId="22" borderId="1" applyNumberFormat="0" applyAlignment="0" applyProtection="0"/>
    <xf numFmtId="0" fontId="17" fillId="0" borderId="0"/>
    <xf numFmtId="0" fontId="1" fillId="0" borderId="0"/>
    <xf numFmtId="0" fontId="2" fillId="0" borderId="0"/>
    <xf numFmtId="9" fontId="54" fillId="0" borderId="0" applyFont="0" applyFill="0" applyBorder="0" applyAlignment="0" applyProtection="0"/>
  </cellStyleXfs>
  <cellXfs count="1048">
    <xf numFmtId="0" fontId="0" fillId="0" borderId="0" xfId="0"/>
    <xf numFmtId="0" fontId="13" fillId="0" borderId="0" xfId="0" applyFont="1"/>
    <xf numFmtId="0" fontId="13" fillId="0" borderId="19" xfId="41" applyFont="1" applyBorder="1"/>
    <xf numFmtId="0" fontId="13" fillId="0" borderId="10" xfId="41" applyFont="1" applyBorder="1"/>
    <xf numFmtId="0" fontId="13" fillId="0" borderId="0" xfId="41" applyFont="1"/>
    <xf numFmtId="0" fontId="23" fillId="25" borderId="0" xfId="41" applyFont="1" applyFill="1" applyAlignment="1">
      <alignment horizontal="center"/>
    </xf>
    <xf numFmtId="0" fontId="29" fillId="0" borderId="0" xfId="41" applyFont="1"/>
    <xf numFmtId="0" fontId="13" fillId="24" borderId="10" xfId="41" applyFont="1" applyFill="1" applyBorder="1" applyAlignment="1">
      <alignment horizontal="center"/>
    </xf>
    <xf numFmtId="0" fontId="13" fillId="24" borderId="105" xfId="49" applyFont="1" applyFill="1" applyBorder="1" applyAlignment="1">
      <alignment horizontal="left" vertical="center" wrapText="1"/>
    </xf>
    <xf numFmtId="0" fontId="13" fillId="24" borderId="16" xfId="49" applyFont="1" applyFill="1" applyBorder="1" applyAlignment="1">
      <alignment horizontal="left" vertical="center" wrapText="1"/>
    </xf>
    <xf numFmtId="0" fontId="13" fillId="24" borderId="105" xfId="42" applyFont="1" applyFill="1" applyBorder="1"/>
    <xf numFmtId="0" fontId="13" fillId="24" borderId="109" xfId="42" applyFont="1" applyFill="1" applyBorder="1"/>
    <xf numFmtId="0" fontId="29" fillId="0" borderId="0" xfId="41" applyFont="1" applyAlignment="1">
      <alignment horizontal="center"/>
    </xf>
    <xf numFmtId="0" fontId="29" fillId="0" borderId="0" xfId="41" applyFont="1" applyProtection="1">
      <protection locked="0"/>
    </xf>
    <xf numFmtId="1" fontId="29" fillId="0" borderId="0" xfId="41" applyNumberFormat="1" applyFont="1" applyAlignment="1" applyProtection="1">
      <alignment horizontal="center"/>
      <protection locked="0"/>
    </xf>
    <xf numFmtId="0" fontId="30" fillId="0" borderId="0" xfId="41" applyFont="1" applyAlignment="1" applyProtection="1">
      <alignment horizontal="center"/>
      <protection locked="0"/>
    </xf>
    <xf numFmtId="0" fontId="29" fillId="0" borderId="0" xfId="41" applyFont="1" applyAlignment="1" applyProtection="1">
      <alignment horizontal="center"/>
      <protection locked="0"/>
    </xf>
    <xf numFmtId="1" fontId="29" fillId="0" borderId="0" xfId="41" applyNumberFormat="1" applyFont="1" applyAlignment="1">
      <alignment horizontal="center"/>
    </xf>
    <xf numFmtId="1" fontId="29" fillId="0" borderId="0" xfId="41" applyNumberFormat="1" applyFont="1" applyAlignment="1">
      <alignment horizontal="center" vertical="center" shrinkToFit="1"/>
    </xf>
    <xf numFmtId="0" fontId="29" fillId="0" borderId="0" xfId="41" applyFont="1" applyAlignment="1" applyProtection="1">
      <alignment horizontal="left"/>
      <protection locked="0"/>
    </xf>
    <xf numFmtId="0" fontId="28" fillId="0" borderId="0" xfId="41" applyFont="1" applyAlignment="1">
      <alignment horizontal="left"/>
    </xf>
    <xf numFmtId="0" fontId="28" fillId="0" borderId="0" xfId="41" applyFont="1"/>
    <xf numFmtId="0" fontId="27" fillId="0" borderId="0" xfId="41" applyFont="1" applyAlignment="1">
      <alignment horizontal="center"/>
    </xf>
    <xf numFmtId="1" fontId="27" fillId="0" borderId="0" xfId="41" applyNumberFormat="1" applyFont="1" applyAlignment="1">
      <alignment horizontal="center"/>
    </xf>
    <xf numFmtId="0" fontId="32" fillId="0" borderId="0" xfId="41" applyFont="1" applyAlignment="1">
      <alignment horizontal="center"/>
    </xf>
    <xf numFmtId="0" fontId="27" fillId="0" borderId="0" xfId="41" applyFont="1"/>
    <xf numFmtId="0" fontId="29" fillId="0" borderId="0" xfId="42" applyFont="1" applyProtection="1">
      <protection locked="0"/>
    </xf>
    <xf numFmtId="0" fontId="29" fillId="0" borderId="0" xfId="42" applyFont="1" applyAlignment="1" applyProtection="1">
      <alignment horizontal="left"/>
      <protection locked="0"/>
    </xf>
    <xf numFmtId="0" fontId="29" fillId="0" borderId="0" xfId="42" applyFont="1" applyAlignment="1" applyProtection="1">
      <alignment horizontal="left" wrapText="1"/>
      <protection locked="0"/>
    </xf>
    <xf numFmtId="1" fontId="29" fillId="0" borderId="0" xfId="41" applyNumberFormat="1" applyFont="1" applyAlignment="1" applyProtection="1">
      <alignment horizontal="center" vertical="center"/>
      <protection locked="0"/>
    </xf>
    <xf numFmtId="0" fontId="30" fillId="0" borderId="0" xfId="41" applyFont="1" applyAlignment="1" applyProtection="1">
      <alignment horizontal="center" vertical="center"/>
      <protection locked="0"/>
    </xf>
    <xf numFmtId="1" fontId="29" fillId="0" borderId="0" xfId="41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33" fillId="0" borderId="0" xfId="41" applyFont="1"/>
    <xf numFmtId="0" fontId="23" fillId="0" borderId="0" xfId="41" applyFont="1" applyAlignment="1">
      <alignment horizontal="center"/>
    </xf>
    <xf numFmtId="0" fontId="30" fillId="0" borderId="0" xfId="41" applyFont="1"/>
    <xf numFmtId="0" fontId="13" fillId="0" borderId="0" xfId="0" applyFont="1" applyAlignment="1">
      <alignment horizontal="center" vertical="center" wrapText="1"/>
    </xf>
    <xf numFmtId="0" fontId="30" fillId="0" borderId="0" xfId="41" applyFont="1" applyAlignment="1">
      <alignment horizontal="center"/>
    </xf>
    <xf numFmtId="0" fontId="29" fillId="0" borderId="0" xfId="0" applyFont="1" applyAlignment="1" applyProtection="1">
      <alignment vertical="center" shrinkToFit="1"/>
      <protection locked="0"/>
    </xf>
    <xf numFmtId="0" fontId="29" fillId="0" borderId="0" xfId="41" applyFont="1" applyAlignment="1">
      <alignment horizontal="left" vertical="center" wrapText="1"/>
    </xf>
    <xf numFmtId="1" fontId="30" fillId="0" borderId="0" xfId="41" applyNumberFormat="1" applyFont="1" applyAlignment="1">
      <alignment horizontal="center"/>
    </xf>
    <xf numFmtId="0" fontId="31" fillId="0" borderId="0" xfId="41" applyFont="1" applyAlignment="1">
      <alignment horizontal="left" vertical="center" wrapText="1"/>
    </xf>
    <xf numFmtId="0" fontId="31" fillId="0" borderId="0" xfId="41" applyFont="1" applyAlignment="1">
      <alignment horizontal="center"/>
    </xf>
    <xf numFmtId="0" fontId="25" fillId="0" borderId="0" xfId="41" applyFont="1" applyAlignment="1">
      <alignment horizontal="center" vertical="center"/>
    </xf>
    <xf numFmtId="1" fontId="31" fillId="0" borderId="0" xfId="41" applyNumberFormat="1" applyFont="1" applyAlignment="1">
      <alignment horizontal="center"/>
    </xf>
    <xf numFmtId="0" fontId="31" fillId="0" borderId="0" xfId="41" applyFont="1"/>
    <xf numFmtId="0" fontId="24" fillId="0" borderId="0" xfId="41" applyFont="1" applyAlignment="1">
      <alignment horizontal="center"/>
    </xf>
    <xf numFmtId="0" fontId="30" fillId="0" borderId="0" xfId="42" applyFont="1" applyAlignment="1">
      <alignment horizontal="center"/>
    </xf>
    <xf numFmtId="0" fontId="29" fillId="0" borderId="0" xfId="0" applyFont="1" applyAlignment="1">
      <alignment vertical="center" wrapText="1"/>
    </xf>
    <xf numFmtId="1" fontId="26" fillId="0" borderId="0" xfId="41" applyNumberFormat="1" applyFont="1" applyAlignment="1">
      <alignment horizontal="left" vertical="center" shrinkToFit="1"/>
    </xf>
    <xf numFmtId="0" fontId="30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left" vertical="center" wrapText="1"/>
      <protection locked="0"/>
    </xf>
    <xf numFmtId="1" fontId="29" fillId="0" borderId="0" xfId="41" applyNumberFormat="1" applyFont="1"/>
    <xf numFmtId="0" fontId="29" fillId="0" borderId="0" xfId="41" applyFont="1" applyAlignment="1">
      <alignment horizontal="left"/>
    </xf>
    <xf numFmtId="0" fontId="23" fillId="0" borderId="0" xfId="41" applyFont="1" applyAlignment="1">
      <alignment horizontal="left" vertical="center"/>
    </xf>
    <xf numFmtId="0" fontId="13" fillId="0" borderId="12" xfId="42" applyFont="1" applyBorder="1" applyProtection="1">
      <protection locked="0"/>
    </xf>
    <xf numFmtId="1" fontId="13" fillId="25" borderId="101" xfId="41" applyNumberFormat="1" applyFont="1" applyFill="1" applyBorder="1" applyAlignment="1">
      <alignment horizontal="center"/>
    </xf>
    <xf numFmtId="0" fontId="13" fillId="25" borderId="101" xfId="41" applyFont="1" applyFill="1" applyBorder="1" applyAlignment="1">
      <alignment horizontal="center"/>
    </xf>
    <xf numFmtId="1" fontId="13" fillId="0" borderId="102" xfId="41" applyNumberFormat="1" applyFont="1" applyBorder="1" applyAlignment="1" applyProtection="1">
      <alignment horizontal="center"/>
      <protection locked="0"/>
    </xf>
    <xf numFmtId="1" fontId="13" fillId="25" borderId="107" xfId="41" applyNumberFormat="1" applyFont="1" applyFill="1" applyBorder="1" applyAlignment="1">
      <alignment horizontal="center"/>
    </xf>
    <xf numFmtId="0" fontId="13" fillId="0" borderId="104" xfId="40" applyFont="1" applyBorder="1" applyAlignment="1" applyProtection="1">
      <alignment horizontal="center"/>
      <protection locked="0"/>
    </xf>
    <xf numFmtId="0" fontId="13" fillId="0" borderId="0" xfId="47" applyFont="1"/>
    <xf numFmtId="0" fontId="13" fillId="0" borderId="28" xfId="42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/>
    </xf>
    <xf numFmtId="0" fontId="29" fillId="0" borderId="0" xfId="41" applyFont="1" applyAlignment="1" applyProtection="1">
      <alignment horizontal="left" vertical="center"/>
      <protection locked="0"/>
    </xf>
    <xf numFmtId="0" fontId="27" fillId="0" borderId="0" xfId="41" applyFont="1" applyAlignment="1">
      <alignment horizontal="left"/>
    </xf>
    <xf numFmtId="0" fontId="29" fillId="0" borderId="0" xfId="42" applyFont="1" applyAlignment="1" applyProtection="1">
      <alignment horizontal="left" vertical="center"/>
      <protection locked="0"/>
    </xf>
    <xf numFmtId="0" fontId="33" fillId="0" borderId="0" xfId="41" applyFont="1" applyAlignment="1">
      <alignment horizontal="left" vertical="center"/>
    </xf>
    <xf numFmtId="0" fontId="23" fillId="0" borderId="0" xfId="41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vertical="center"/>
    </xf>
    <xf numFmtId="0" fontId="29" fillId="25" borderId="97" xfId="41" applyFont="1" applyFill="1" applyBorder="1" applyAlignment="1">
      <alignment horizontal="left"/>
    </xf>
    <xf numFmtId="0" fontId="29" fillId="25" borderId="98" xfId="41" applyFont="1" applyFill="1" applyBorder="1"/>
    <xf numFmtId="0" fontId="29" fillId="0" borderId="0" xfId="42" applyFont="1"/>
    <xf numFmtId="0" fontId="29" fillId="24" borderId="22" xfId="42" applyFont="1" applyFill="1" applyBorder="1" applyAlignment="1">
      <alignment horizontal="left"/>
    </xf>
    <xf numFmtId="0" fontId="29" fillId="24" borderId="23" xfId="42" applyFont="1" applyFill="1" applyBorder="1"/>
    <xf numFmtId="0" fontId="23" fillId="33" borderId="38" xfId="42" applyFont="1" applyFill="1" applyBorder="1" applyAlignment="1">
      <alignment horizontal="center"/>
    </xf>
    <xf numFmtId="1" fontId="23" fillId="33" borderId="36" xfId="42" applyNumberFormat="1" applyFont="1" applyFill="1" applyBorder="1" applyAlignment="1">
      <alignment horizontal="center"/>
    </xf>
    <xf numFmtId="0" fontId="35" fillId="0" borderId="0" xfId="0" applyFont="1"/>
    <xf numFmtId="0" fontId="37" fillId="25" borderId="54" xfId="41" applyFont="1" applyFill="1" applyBorder="1" applyAlignment="1">
      <alignment horizontal="center" vertical="center"/>
    </xf>
    <xf numFmtId="0" fontId="37" fillId="25" borderId="55" xfId="41" applyFont="1" applyFill="1" applyBorder="1" applyAlignment="1">
      <alignment horizontal="center" vertical="center"/>
    </xf>
    <xf numFmtId="0" fontId="39" fillId="25" borderId="61" xfId="41" applyFont="1" applyFill="1" applyBorder="1" applyAlignment="1">
      <alignment horizontal="left"/>
    </xf>
    <xf numFmtId="0" fontId="40" fillId="25" borderId="62" xfId="41" applyFont="1" applyFill="1" applyBorder="1"/>
    <xf numFmtId="0" fontId="41" fillId="24" borderId="63" xfId="42" applyFont="1" applyFill="1" applyBorder="1" applyAlignment="1">
      <alignment horizontal="center"/>
    </xf>
    <xf numFmtId="0" fontId="39" fillId="25" borderId="52" xfId="41" applyFont="1" applyFill="1" applyBorder="1" applyAlignment="1">
      <alignment horizontal="center"/>
    </xf>
    <xf numFmtId="0" fontId="42" fillId="25" borderId="62" xfId="41" applyFont="1" applyFill="1" applyBorder="1"/>
    <xf numFmtId="0" fontId="42" fillId="25" borderId="65" xfId="41" applyFont="1" applyFill="1" applyBorder="1"/>
    <xf numFmtId="0" fontId="35" fillId="0" borderId="13" xfId="41" applyFont="1" applyBorder="1" applyAlignment="1" applyProtection="1">
      <alignment horizontal="left" vertical="center"/>
      <protection locked="0"/>
    </xf>
    <xf numFmtId="0" fontId="35" fillId="24" borderId="19" xfId="41" applyFont="1" applyFill="1" applyBorder="1" applyAlignment="1">
      <alignment horizontal="center"/>
    </xf>
    <xf numFmtId="0" fontId="35" fillId="0" borderId="12" xfId="41" applyFont="1" applyBorder="1" applyProtection="1">
      <protection locked="0"/>
    </xf>
    <xf numFmtId="1" fontId="35" fillId="25" borderId="139" xfId="41" applyNumberFormat="1" applyFont="1" applyFill="1" applyBorder="1" applyAlignment="1">
      <alignment horizontal="center"/>
    </xf>
    <xf numFmtId="1" fontId="35" fillId="25" borderId="55" xfId="41" applyNumberFormat="1" applyFont="1" applyFill="1" applyBorder="1" applyAlignment="1">
      <alignment horizontal="center"/>
    </xf>
    <xf numFmtId="0" fontId="35" fillId="0" borderId="66" xfId="40" applyFont="1" applyBorder="1" applyAlignment="1" applyProtection="1">
      <alignment horizontal="center"/>
      <protection locked="0"/>
    </xf>
    <xf numFmtId="0" fontId="35" fillId="0" borderId="68" xfId="40" applyFont="1" applyBorder="1" applyAlignment="1" applyProtection="1">
      <alignment horizontal="center"/>
      <protection locked="0"/>
    </xf>
    <xf numFmtId="0" fontId="35" fillId="0" borderId="87" xfId="40" applyFont="1" applyBorder="1" applyAlignment="1" applyProtection="1">
      <alignment horizontal="center"/>
      <protection locked="0"/>
    </xf>
    <xf numFmtId="1" fontId="35" fillId="25" borderId="104" xfId="41" applyNumberFormat="1" applyFont="1" applyFill="1" applyBorder="1" applyAlignment="1">
      <alignment horizontal="center"/>
    </xf>
    <xf numFmtId="0" fontId="35" fillId="0" borderId="67" xfId="40" applyFont="1" applyBorder="1" applyAlignment="1" applyProtection="1">
      <alignment horizontal="center"/>
      <protection locked="0"/>
    </xf>
    <xf numFmtId="0" fontId="35" fillId="0" borderId="19" xfId="41" applyFont="1" applyBorder="1"/>
    <xf numFmtId="0" fontId="35" fillId="0" borderId="10" xfId="41" applyFont="1" applyBorder="1"/>
    <xf numFmtId="1" fontId="35" fillId="27" borderId="55" xfId="41" applyNumberFormat="1" applyFont="1" applyFill="1" applyBorder="1" applyAlignment="1">
      <alignment horizontal="center"/>
    </xf>
    <xf numFmtId="0" fontId="35" fillId="26" borderId="55" xfId="41" applyFont="1" applyFill="1" applyBorder="1" applyAlignment="1" applyProtection="1">
      <alignment horizontal="center"/>
      <protection locked="0"/>
    </xf>
    <xf numFmtId="0" fontId="35" fillId="26" borderId="69" xfId="41" applyFont="1" applyFill="1" applyBorder="1" applyAlignment="1" applyProtection="1">
      <alignment horizontal="center"/>
      <protection locked="0"/>
    </xf>
    <xf numFmtId="1" fontId="35" fillId="27" borderId="139" xfId="41" applyNumberFormat="1" applyFont="1" applyFill="1" applyBorder="1" applyAlignment="1">
      <alignment horizontal="center"/>
    </xf>
    <xf numFmtId="0" fontId="35" fillId="26" borderId="45" xfId="41" applyFont="1" applyFill="1" applyBorder="1" applyAlignment="1" applyProtection="1">
      <alignment horizontal="center"/>
      <protection locked="0"/>
    </xf>
    <xf numFmtId="0" fontId="35" fillId="26" borderId="87" xfId="41" applyFont="1" applyFill="1" applyBorder="1" applyAlignment="1" applyProtection="1">
      <alignment horizontal="center"/>
      <protection locked="0"/>
    </xf>
    <xf numFmtId="1" fontId="35" fillId="27" borderId="104" xfId="41" applyNumberFormat="1" applyFont="1" applyFill="1" applyBorder="1" applyAlignment="1">
      <alignment horizontal="center"/>
    </xf>
    <xf numFmtId="0" fontId="35" fillId="0" borderId="171" xfId="41" applyFont="1" applyBorder="1"/>
    <xf numFmtId="0" fontId="35" fillId="24" borderId="10" xfId="41" applyFont="1" applyFill="1" applyBorder="1" applyAlignment="1">
      <alignment horizontal="center"/>
    </xf>
    <xf numFmtId="0" fontId="35" fillId="26" borderId="55" xfId="40" applyFont="1" applyFill="1" applyBorder="1" applyAlignment="1" applyProtection="1">
      <alignment horizontal="center"/>
      <protection locked="0"/>
    </xf>
    <xf numFmtId="1" fontId="35" fillId="27" borderId="142" xfId="41" applyNumberFormat="1" applyFont="1" applyFill="1" applyBorder="1" applyAlignment="1">
      <alignment horizontal="center"/>
    </xf>
    <xf numFmtId="1" fontId="35" fillId="27" borderId="11" xfId="41" applyNumberFormat="1" applyFont="1" applyFill="1" applyBorder="1" applyAlignment="1">
      <alignment horizontal="center"/>
    </xf>
    <xf numFmtId="1" fontId="35" fillId="27" borderId="140" xfId="41" applyNumberFormat="1" applyFont="1" applyFill="1" applyBorder="1" applyAlignment="1">
      <alignment horizontal="center"/>
    </xf>
    <xf numFmtId="1" fontId="35" fillId="29" borderId="55" xfId="41" applyNumberFormat="1" applyFont="1" applyFill="1" applyBorder="1" applyAlignment="1">
      <alignment horizontal="center"/>
    </xf>
    <xf numFmtId="0" fontId="35" fillId="28" borderId="66" xfId="40" applyFont="1" applyFill="1" applyBorder="1" applyAlignment="1" applyProtection="1">
      <alignment horizontal="center"/>
      <protection locked="0"/>
    </xf>
    <xf numFmtId="0" fontId="35" fillId="28" borderId="45" xfId="40" applyFont="1" applyFill="1" applyBorder="1" applyAlignment="1" applyProtection="1">
      <alignment horizontal="center"/>
      <protection locked="0"/>
    </xf>
    <xf numFmtId="0" fontId="35" fillId="28" borderId="87" xfId="40" applyFont="1" applyFill="1" applyBorder="1" applyAlignment="1" applyProtection="1">
      <alignment horizontal="center"/>
      <protection locked="0"/>
    </xf>
    <xf numFmtId="1" fontId="35" fillId="29" borderId="104" xfId="41" applyNumberFormat="1" applyFont="1" applyFill="1" applyBorder="1" applyAlignment="1">
      <alignment horizontal="center"/>
    </xf>
    <xf numFmtId="0" fontId="35" fillId="0" borderId="55" xfId="40" applyFont="1" applyBorder="1" applyAlignment="1" applyProtection="1">
      <alignment horizontal="center"/>
      <protection locked="0"/>
    </xf>
    <xf numFmtId="0" fontId="35" fillId="0" borderId="45" xfId="40" applyFont="1" applyBorder="1" applyAlignment="1" applyProtection="1">
      <alignment horizontal="center"/>
      <protection locked="0"/>
    </xf>
    <xf numFmtId="0" fontId="35" fillId="0" borderId="28" xfId="41" applyFont="1" applyBorder="1" applyAlignment="1" applyProtection="1">
      <alignment horizontal="left" vertical="center"/>
      <protection locked="0"/>
    </xf>
    <xf numFmtId="0" fontId="35" fillId="0" borderId="41" xfId="41" applyFont="1" applyBorder="1" applyProtection="1">
      <protection locked="0"/>
    </xf>
    <xf numFmtId="0" fontId="35" fillId="25" borderId="55" xfId="41" applyFont="1" applyFill="1" applyBorder="1" applyAlignment="1">
      <alignment horizontal="center"/>
    </xf>
    <xf numFmtId="1" fontId="35" fillId="0" borderId="87" xfId="41" applyNumberFormat="1" applyFont="1" applyBorder="1" applyAlignment="1" applyProtection="1">
      <alignment horizontal="center"/>
      <protection locked="0"/>
    </xf>
    <xf numFmtId="1" fontId="35" fillId="0" borderId="45" xfId="41" applyNumberFormat="1" applyFont="1" applyBorder="1" applyAlignment="1" applyProtection="1">
      <alignment horizontal="center"/>
      <protection locked="0"/>
    </xf>
    <xf numFmtId="1" fontId="35" fillId="0" borderId="69" xfId="41" applyNumberFormat="1" applyFont="1" applyBorder="1" applyAlignment="1" applyProtection="1">
      <alignment horizontal="center"/>
      <protection locked="0"/>
    </xf>
    <xf numFmtId="0" fontId="35" fillId="0" borderId="171" xfId="0" applyFont="1" applyBorder="1"/>
    <xf numFmtId="0" fontId="35" fillId="0" borderId="138" xfId="41" applyFont="1" applyBorder="1"/>
    <xf numFmtId="0" fontId="35" fillId="0" borderId="0" xfId="41" applyFont="1"/>
    <xf numFmtId="0" fontId="35" fillId="0" borderId="129" xfId="40" applyFont="1" applyBorder="1" applyAlignment="1" applyProtection="1">
      <alignment horizontal="center"/>
      <protection locked="0"/>
    </xf>
    <xf numFmtId="0" fontId="40" fillId="25" borderId="73" xfId="41" applyFont="1" applyFill="1" applyBorder="1" applyAlignment="1">
      <alignment horizontal="left"/>
    </xf>
    <xf numFmtId="0" fontId="40" fillId="25" borderId="56" xfId="41" applyFont="1" applyFill="1" applyBorder="1"/>
    <xf numFmtId="0" fontId="41" fillId="25" borderId="74" xfId="41" applyFont="1" applyFill="1" applyBorder="1" applyAlignment="1">
      <alignment horizontal="center"/>
    </xf>
    <xf numFmtId="0" fontId="36" fillId="25" borderId="127" xfId="41" applyFont="1" applyFill="1" applyBorder="1" applyAlignment="1">
      <alignment horizontal="center"/>
    </xf>
    <xf numFmtId="0" fontId="36" fillId="25" borderId="75" xfId="41" applyFont="1" applyFill="1" applyBorder="1" applyAlignment="1">
      <alignment horizontal="center"/>
    </xf>
    <xf numFmtId="0" fontId="36" fillId="25" borderId="76" xfId="41" applyFont="1" applyFill="1" applyBorder="1" applyAlignment="1">
      <alignment horizontal="left"/>
    </xf>
    <xf numFmtId="0" fontId="43" fillId="25" borderId="77" xfId="41" applyFont="1" applyFill="1" applyBorder="1"/>
    <xf numFmtId="0" fontId="36" fillId="25" borderId="0" xfId="41" applyFont="1" applyFill="1" applyAlignment="1">
      <alignment horizontal="center"/>
    </xf>
    <xf numFmtId="0" fontId="36" fillId="25" borderId="42" xfId="41" applyFont="1" applyFill="1" applyBorder="1" applyAlignment="1">
      <alignment horizontal="center"/>
    </xf>
    <xf numFmtId="0" fontId="42" fillId="25" borderId="78" xfId="0" applyFont="1" applyFill="1" applyBorder="1" applyAlignment="1">
      <alignment horizontal="center" vertical="center" wrapText="1"/>
    </xf>
    <xf numFmtId="1" fontId="35" fillId="25" borderId="79" xfId="41" applyNumberFormat="1" applyFont="1" applyFill="1" applyBorder="1" applyAlignment="1">
      <alignment horizontal="center"/>
    </xf>
    <xf numFmtId="0" fontId="35" fillId="0" borderId="110" xfId="40" applyFont="1" applyBorder="1" applyAlignment="1" applyProtection="1">
      <alignment horizontal="center"/>
      <protection locked="0"/>
    </xf>
    <xf numFmtId="0" fontId="35" fillId="0" borderId="12" xfId="0" applyFont="1" applyBorder="1" applyAlignment="1" applyProtection="1">
      <alignment vertical="center" shrinkToFit="1"/>
      <protection locked="0"/>
    </xf>
    <xf numFmtId="1" fontId="35" fillId="25" borderId="141" xfId="41" applyNumberFormat="1" applyFont="1" applyFill="1" applyBorder="1" applyAlignment="1">
      <alignment horizontal="center"/>
    </xf>
    <xf numFmtId="0" fontId="35" fillId="25" borderId="80" xfId="41" applyFont="1" applyFill="1" applyBorder="1" applyAlignment="1">
      <alignment horizontal="left" vertical="center" wrapText="1"/>
    </xf>
    <xf numFmtId="0" fontId="35" fillId="25" borderId="81" xfId="41" applyFont="1" applyFill="1" applyBorder="1" applyAlignment="1">
      <alignment horizontal="center"/>
    </xf>
    <xf numFmtId="0" fontId="41" fillId="25" borderId="82" xfId="41" applyFont="1" applyFill="1" applyBorder="1" applyAlignment="1">
      <alignment horizontal="center"/>
    </xf>
    <xf numFmtId="1" fontId="36" fillId="25" borderId="81" xfId="41" applyNumberFormat="1" applyFont="1" applyFill="1" applyBorder="1" applyAlignment="1">
      <alignment horizontal="center"/>
    </xf>
    <xf numFmtId="1" fontId="36" fillId="25" borderId="83" xfId="41" applyNumberFormat="1" applyFont="1" applyFill="1" applyBorder="1" applyAlignment="1">
      <alignment horizontal="center"/>
    </xf>
    <xf numFmtId="0" fontId="36" fillId="25" borderId="84" xfId="41" applyFont="1" applyFill="1" applyBorder="1" applyAlignment="1">
      <alignment horizontal="center"/>
    </xf>
    <xf numFmtId="1" fontId="42" fillId="25" borderId="81" xfId="41" applyNumberFormat="1" applyFont="1" applyFill="1" applyBorder="1" applyAlignment="1">
      <alignment horizontal="center"/>
    </xf>
    <xf numFmtId="0" fontId="37" fillId="0" borderId="76" xfId="41" applyFont="1" applyBorder="1" applyAlignment="1">
      <alignment horizontal="left"/>
    </xf>
    <xf numFmtId="0" fontId="35" fillId="0" borderId="77" xfId="41" applyFont="1" applyBorder="1"/>
    <xf numFmtId="0" fontId="41" fillId="0" borderId="0" xfId="41" applyFont="1" applyAlignment="1">
      <alignment horizontal="center"/>
    </xf>
    <xf numFmtId="0" fontId="37" fillId="0" borderId="0" xfId="41" applyFont="1" applyAlignment="1">
      <alignment horizontal="center"/>
    </xf>
    <xf numFmtId="0" fontId="35" fillId="0" borderId="78" xfId="0" applyFont="1" applyBorder="1" applyAlignment="1">
      <alignment horizontal="center" vertical="center" wrapText="1"/>
    </xf>
    <xf numFmtId="0" fontId="35" fillId="30" borderId="80" xfId="41" applyFont="1" applyFill="1" applyBorder="1" applyAlignment="1">
      <alignment horizontal="left" vertical="center" wrapText="1"/>
    </xf>
    <xf numFmtId="0" fontId="35" fillId="30" borderId="81" xfId="41" applyFont="1" applyFill="1" applyBorder="1" applyAlignment="1">
      <alignment horizontal="center"/>
    </xf>
    <xf numFmtId="0" fontId="41" fillId="31" borderId="83" xfId="41" applyFont="1" applyFill="1" applyBorder="1" applyAlignment="1">
      <alignment horizontal="center" vertical="center"/>
    </xf>
    <xf numFmtId="1" fontId="36" fillId="31" borderId="81" xfId="0" applyNumberFormat="1" applyFont="1" applyFill="1" applyBorder="1" applyAlignment="1">
      <alignment horizontal="center" vertical="center"/>
    </xf>
    <xf numFmtId="0" fontId="36" fillId="32" borderId="75" xfId="41" applyFont="1" applyFill="1" applyBorder="1" applyAlignment="1">
      <alignment horizontal="center" vertical="center"/>
    </xf>
    <xf numFmtId="0" fontId="35" fillId="25" borderId="90" xfId="41" applyFont="1" applyFill="1" applyBorder="1"/>
    <xf numFmtId="0" fontId="35" fillId="25" borderId="86" xfId="41" applyFont="1" applyFill="1" applyBorder="1"/>
    <xf numFmtId="0" fontId="35" fillId="25" borderId="91" xfId="41" applyFont="1" applyFill="1" applyBorder="1" applyAlignment="1">
      <alignment horizontal="left"/>
    </xf>
    <xf numFmtId="0" fontId="35" fillId="25" borderId="92" xfId="41" applyFont="1" applyFill="1" applyBorder="1" applyAlignment="1">
      <alignment horizontal="center"/>
    </xf>
    <xf numFmtId="0" fontId="35" fillId="25" borderId="92" xfId="41" applyFont="1" applyFill="1" applyBorder="1"/>
    <xf numFmtId="1" fontId="35" fillId="25" borderId="93" xfId="41" applyNumberFormat="1" applyFont="1" applyFill="1" applyBorder="1" applyAlignment="1">
      <alignment horizontal="center"/>
    </xf>
    <xf numFmtId="1" fontId="35" fillId="25" borderId="94" xfId="41" applyNumberFormat="1" applyFont="1" applyFill="1" applyBorder="1" applyAlignment="1">
      <alignment horizontal="center"/>
    </xf>
    <xf numFmtId="1" fontId="35" fillId="25" borderId="95" xfId="41" applyNumberFormat="1" applyFont="1" applyFill="1" applyBorder="1" applyAlignment="1">
      <alignment horizontal="center"/>
    </xf>
    <xf numFmtId="0" fontId="35" fillId="37" borderId="161" xfId="41" applyFont="1" applyFill="1" applyBorder="1" applyAlignment="1">
      <alignment horizontal="left"/>
    </xf>
    <xf numFmtId="0" fontId="35" fillId="37" borderId="162" xfId="41" applyFont="1" applyFill="1" applyBorder="1" applyAlignment="1">
      <alignment horizontal="center"/>
    </xf>
    <xf numFmtId="0" fontId="41" fillId="37" borderId="162" xfId="41" applyFont="1" applyFill="1" applyBorder="1"/>
    <xf numFmtId="1" fontId="35" fillId="37" borderId="162" xfId="41" applyNumberFormat="1" applyFont="1" applyFill="1" applyBorder="1" applyAlignment="1">
      <alignment horizontal="center"/>
    </xf>
    <xf numFmtId="1" fontId="35" fillId="37" borderId="163" xfId="41" applyNumberFormat="1" applyFont="1" applyFill="1" applyBorder="1" applyAlignment="1">
      <alignment horizontal="center"/>
    </xf>
    <xf numFmtId="1" fontId="35" fillId="37" borderId="164" xfId="41" applyNumberFormat="1" applyFont="1" applyFill="1" applyBorder="1" applyAlignment="1">
      <alignment horizontal="center"/>
    </xf>
    <xf numFmtId="0" fontId="42" fillId="0" borderId="0" xfId="41" applyFont="1"/>
    <xf numFmtId="0" fontId="42" fillId="0" borderId="0" xfId="41" applyFont="1" applyAlignment="1">
      <alignment vertical="center"/>
    </xf>
    <xf numFmtId="0" fontId="35" fillId="0" borderId="0" xfId="0" applyFont="1" applyAlignment="1">
      <alignment horizontal="left"/>
    </xf>
    <xf numFmtId="1" fontId="35" fillId="0" borderId="55" xfId="41" applyNumberFormat="1" applyFont="1" applyBorder="1" applyAlignment="1">
      <alignment horizontal="center"/>
    </xf>
    <xf numFmtId="1" fontId="35" fillId="0" borderId="139" xfId="41" applyNumberFormat="1" applyFont="1" applyBorder="1" applyAlignment="1">
      <alignment horizontal="center"/>
    </xf>
    <xf numFmtId="1" fontId="35" fillId="0" borderId="104" xfId="41" applyNumberFormat="1" applyFont="1" applyBorder="1" applyAlignment="1">
      <alignment horizontal="center"/>
    </xf>
    <xf numFmtId="0" fontId="35" fillId="26" borderId="66" xfId="40" applyFont="1" applyFill="1" applyBorder="1" applyAlignment="1" applyProtection="1">
      <alignment horizontal="center"/>
      <protection locked="0"/>
    </xf>
    <xf numFmtId="0" fontId="35" fillId="26" borderId="67" xfId="40" applyFont="1" applyFill="1" applyBorder="1" applyAlignment="1" applyProtection="1">
      <alignment horizontal="center"/>
      <protection locked="0"/>
    </xf>
    <xf numFmtId="0" fontId="35" fillId="26" borderId="68" xfId="40" applyFont="1" applyFill="1" applyBorder="1" applyAlignment="1" applyProtection="1">
      <alignment horizontal="center"/>
      <protection locked="0"/>
    </xf>
    <xf numFmtId="0" fontId="35" fillId="26" borderId="87" xfId="40" applyFont="1" applyFill="1" applyBorder="1" applyAlignment="1" applyProtection="1">
      <alignment horizontal="center"/>
      <protection locked="0"/>
    </xf>
    <xf numFmtId="1" fontId="41" fillId="40" borderId="77" xfId="41" applyNumberFormat="1" applyFont="1" applyFill="1" applyBorder="1" applyAlignment="1" applyProtection="1">
      <alignment horizontal="center"/>
      <protection locked="0"/>
    </xf>
    <xf numFmtId="0" fontId="41" fillId="40" borderId="77" xfId="41" applyFont="1" applyFill="1" applyBorder="1" applyAlignment="1" applyProtection="1">
      <alignment horizontal="center"/>
      <protection locked="0"/>
    </xf>
    <xf numFmtId="0" fontId="41" fillId="40" borderId="0" xfId="41" applyFont="1" applyFill="1" applyAlignment="1" applyProtection="1">
      <alignment horizontal="center"/>
      <protection locked="0"/>
    </xf>
    <xf numFmtId="1" fontId="41" fillId="40" borderId="184" xfId="41" applyNumberFormat="1" applyFont="1" applyFill="1" applyBorder="1" applyAlignment="1" applyProtection="1">
      <alignment horizontal="center"/>
      <protection locked="0"/>
    </xf>
    <xf numFmtId="0" fontId="41" fillId="40" borderId="0" xfId="42" applyFont="1" applyFill="1"/>
    <xf numFmtId="0" fontId="35" fillId="0" borderId="100" xfId="0" applyFont="1" applyBorder="1"/>
    <xf numFmtId="0" fontId="35" fillId="0" borderId="136" xfId="0" applyFont="1" applyBorder="1"/>
    <xf numFmtId="0" fontId="35" fillId="24" borderId="17" xfId="42" applyFont="1" applyFill="1" applyBorder="1"/>
    <xf numFmtId="1" fontId="36" fillId="25" borderId="189" xfId="41" applyNumberFormat="1" applyFont="1" applyFill="1" applyBorder="1" applyAlignment="1">
      <alignment horizontal="center"/>
    </xf>
    <xf numFmtId="1" fontId="35" fillId="0" borderId="188" xfId="41" applyNumberFormat="1" applyFont="1" applyBorder="1" applyAlignment="1">
      <alignment horizontal="center"/>
    </xf>
    <xf numFmtId="0" fontId="35" fillId="0" borderId="190" xfId="40" applyFont="1" applyBorder="1" applyAlignment="1" applyProtection="1">
      <alignment horizontal="center"/>
      <protection locked="0"/>
    </xf>
    <xf numFmtId="1" fontId="35" fillId="0" borderId="191" xfId="41" applyNumberFormat="1" applyFont="1" applyBorder="1" applyAlignment="1">
      <alignment horizontal="center"/>
    </xf>
    <xf numFmtId="0" fontId="36" fillId="25" borderId="82" xfId="41" applyFont="1" applyFill="1" applyBorder="1" applyAlignment="1">
      <alignment horizontal="center"/>
    </xf>
    <xf numFmtId="1" fontId="35" fillId="0" borderId="176" xfId="41" applyNumberFormat="1" applyFont="1" applyBorder="1" applyAlignment="1">
      <alignment horizontal="center"/>
    </xf>
    <xf numFmtId="1" fontId="35" fillId="0" borderId="175" xfId="41" applyNumberFormat="1" applyFont="1" applyBorder="1" applyAlignment="1">
      <alignment horizontal="center"/>
    </xf>
    <xf numFmtId="0" fontId="35" fillId="0" borderId="176" xfId="40" applyFont="1" applyBorder="1" applyAlignment="1" applyProtection="1">
      <alignment horizontal="center"/>
      <protection locked="0"/>
    </xf>
    <xf numFmtId="1" fontId="36" fillId="25" borderId="135" xfId="41" applyNumberFormat="1" applyFont="1" applyFill="1" applyBorder="1" applyAlignment="1">
      <alignment horizontal="center"/>
    </xf>
    <xf numFmtId="1" fontId="36" fillId="25" borderId="123" xfId="41" applyNumberFormat="1" applyFont="1" applyFill="1" applyBorder="1" applyAlignment="1">
      <alignment horizontal="center"/>
    </xf>
    <xf numFmtId="1" fontId="36" fillId="25" borderId="38" xfId="41" applyNumberFormat="1" applyFont="1" applyFill="1" applyBorder="1" applyAlignment="1">
      <alignment horizontal="center"/>
    </xf>
    <xf numFmtId="1" fontId="36" fillId="25" borderId="192" xfId="41" applyNumberFormat="1" applyFont="1" applyFill="1" applyBorder="1" applyAlignment="1">
      <alignment horizontal="center"/>
    </xf>
    <xf numFmtId="1" fontId="36" fillId="25" borderId="193" xfId="41" applyNumberFormat="1" applyFont="1" applyFill="1" applyBorder="1" applyAlignment="1">
      <alignment horizontal="center"/>
    </xf>
    <xf numFmtId="0" fontId="36" fillId="25" borderId="185" xfId="41" applyFont="1" applyFill="1" applyBorder="1" applyAlignment="1">
      <alignment horizontal="center"/>
    </xf>
    <xf numFmtId="0" fontId="35" fillId="0" borderId="20" xfId="42" applyFont="1" applyBorder="1" applyAlignment="1" applyProtection="1">
      <alignment horizontal="left" vertical="center"/>
      <protection locked="0"/>
    </xf>
    <xf numFmtId="0" fontId="35" fillId="25" borderId="72" xfId="0" applyFont="1" applyFill="1" applyBorder="1" applyAlignment="1">
      <alignment horizontal="center" vertical="center" wrapText="1"/>
    </xf>
    <xf numFmtId="0" fontId="35" fillId="25" borderId="72" xfId="41" applyFont="1" applyFill="1" applyBorder="1"/>
    <xf numFmtId="0" fontId="35" fillId="0" borderId="72" xfId="0" applyFont="1" applyBorder="1" applyAlignment="1" applyProtection="1">
      <alignment horizontal="left" vertical="center" wrapText="1"/>
      <protection locked="0"/>
    </xf>
    <xf numFmtId="0" fontId="35" fillId="0" borderId="72" xfId="0" applyFont="1" applyBorder="1" applyAlignment="1" applyProtection="1">
      <alignment horizontal="center" vertical="center" wrapText="1"/>
      <protection locked="0"/>
    </xf>
    <xf numFmtId="0" fontId="35" fillId="0" borderId="194" xfId="0" applyFont="1" applyBorder="1" applyAlignment="1" applyProtection="1">
      <alignment horizontal="left" vertical="center" wrapText="1"/>
      <protection locked="0"/>
    </xf>
    <xf numFmtId="0" fontId="35" fillId="0" borderId="195" xfId="41" applyFont="1" applyBorder="1" applyAlignment="1">
      <alignment horizontal="left" vertical="center" wrapText="1"/>
    </xf>
    <xf numFmtId="0" fontId="35" fillId="0" borderId="196" xfId="41" applyFont="1" applyBorder="1" applyAlignment="1">
      <alignment horizontal="center"/>
    </xf>
    <xf numFmtId="0" fontId="41" fillId="0" borderId="197" xfId="41" applyFont="1" applyBorder="1" applyAlignment="1">
      <alignment horizontal="center"/>
    </xf>
    <xf numFmtId="1" fontId="36" fillId="0" borderId="196" xfId="41" applyNumberFormat="1" applyFont="1" applyBorder="1" applyAlignment="1">
      <alignment horizontal="center"/>
    </xf>
    <xf numFmtId="0" fontId="36" fillId="0" borderId="198" xfId="41" applyFont="1" applyBorder="1" applyAlignment="1">
      <alignment horizontal="center"/>
    </xf>
    <xf numFmtId="1" fontId="36" fillId="0" borderId="199" xfId="41" applyNumberFormat="1" applyFont="1" applyBorder="1" applyAlignment="1">
      <alignment horizontal="center"/>
    </xf>
    <xf numFmtId="0" fontId="35" fillId="0" borderId="183" xfId="40" applyFont="1" applyBorder="1" applyAlignment="1" applyProtection="1">
      <alignment horizontal="center"/>
      <protection locked="0"/>
    </xf>
    <xf numFmtId="0" fontId="35" fillId="0" borderId="70" xfId="41" applyFont="1" applyBorder="1"/>
    <xf numFmtId="0" fontId="35" fillId="0" borderId="28" xfId="42" applyFont="1" applyBorder="1" applyAlignment="1" applyProtection="1">
      <alignment horizontal="left" vertical="center"/>
      <protection locked="0"/>
    </xf>
    <xf numFmtId="1" fontId="23" fillId="24" borderId="36" xfId="42" applyNumberFormat="1" applyFont="1" applyFill="1" applyBorder="1" applyAlignment="1">
      <alignment horizontal="center"/>
    </xf>
    <xf numFmtId="1" fontId="13" fillId="25" borderId="206" xfId="41" applyNumberFormat="1" applyFont="1" applyFill="1" applyBorder="1" applyAlignment="1">
      <alignment horizontal="center" vertical="center" shrinkToFit="1"/>
    </xf>
    <xf numFmtId="0" fontId="35" fillId="24" borderId="19" xfId="49" applyFont="1" applyFill="1" applyBorder="1" applyAlignment="1">
      <alignment horizontal="center" vertical="center"/>
    </xf>
    <xf numFmtId="0" fontId="35" fillId="24" borderId="10" xfId="49" applyFont="1" applyFill="1" applyBorder="1" applyAlignment="1">
      <alignment horizontal="center" vertical="center"/>
    </xf>
    <xf numFmtId="0" fontId="37" fillId="24" borderId="34" xfId="42" applyFont="1" applyFill="1" applyBorder="1" applyAlignment="1">
      <alignment horizontal="center" textRotation="90"/>
    </xf>
    <xf numFmtId="0" fontId="37" fillId="24" borderId="14" xfId="42" applyFont="1" applyFill="1" applyBorder="1" applyAlignment="1">
      <alignment horizontal="center" textRotation="90"/>
    </xf>
    <xf numFmtId="0" fontId="40" fillId="33" borderId="22" xfId="42" applyFont="1" applyFill="1" applyBorder="1" applyAlignment="1">
      <alignment horizontal="left"/>
    </xf>
    <xf numFmtId="0" fontId="40" fillId="33" borderId="23" xfId="42" applyFont="1" applyFill="1" applyBorder="1"/>
    <xf numFmtId="0" fontId="39" fillId="33" borderId="38" xfId="42" applyFont="1" applyFill="1" applyBorder="1" applyAlignment="1">
      <alignment horizontal="center"/>
    </xf>
    <xf numFmtId="1" fontId="36" fillId="33" borderId="36" xfId="42" applyNumberFormat="1" applyFont="1" applyFill="1" applyBorder="1" applyAlignment="1">
      <alignment horizontal="center"/>
    </xf>
    <xf numFmtId="0" fontId="40" fillId="0" borderId="10" xfId="41" applyFont="1" applyBorder="1"/>
    <xf numFmtId="0" fontId="39" fillId="24" borderId="20" xfId="42" applyFont="1" applyFill="1" applyBorder="1" applyAlignment="1">
      <alignment horizontal="center"/>
    </xf>
    <xf numFmtId="0" fontId="40" fillId="24" borderId="96" xfId="42" applyFont="1" applyFill="1" applyBorder="1"/>
    <xf numFmtId="0" fontId="39" fillId="24" borderId="126" xfId="42" applyFont="1" applyFill="1" applyBorder="1" applyAlignment="1">
      <alignment horizontal="center"/>
    </xf>
    <xf numFmtId="1" fontId="38" fillId="24" borderId="25" xfId="42" applyNumberFormat="1" applyFont="1" applyFill="1" applyBorder="1" applyAlignment="1">
      <alignment horizontal="center"/>
    </xf>
    <xf numFmtId="1" fontId="37" fillId="24" borderId="25" xfId="42" applyNumberFormat="1" applyFont="1" applyFill="1" applyBorder="1" applyAlignment="1">
      <alignment horizontal="center"/>
    </xf>
    <xf numFmtId="0" fontId="37" fillId="24" borderId="128" xfId="42" applyFont="1" applyFill="1" applyBorder="1"/>
    <xf numFmtId="0" fontId="37" fillId="24" borderId="132" xfId="42" applyFont="1" applyFill="1" applyBorder="1"/>
    <xf numFmtId="0" fontId="37" fillId="24" borderId="130" xfId="42" applyFont="1" applyFill="1" applyBorder="1"/>
    <xf numFmtId="1" fontId="37" fillId="24" borderId="0" xfId="42" applyNumberFormat="1" applyFont="1" applyFill="1" applyAlignment="1">
      <alignment horizontal="center"/>
    </xf>
    <xf numFmtId="0" fontId="37" fillId="24" borderId="24" xfId="42" applyFont="1" applyFill="1" applyBorder="1"/>
    <xf numFmtId="0" fontId="35" fillId="0" borderId="12" xfId="42" applyFont="1" applyBorder="1" applyProtection="1">
      <protection locked="0"/>
    </xf>
    <xf numFmtId="1" fontId="35" fillId="25" borderId="44" xfId="41" applyNumberFormat="1" applyFont="1" applyFill="1" applyBorder="1" applyAlignment="1">
      <alignment horizontal="center"/>
    </xf>
    <xf numFmtId="1" fontId="35" fillId="25" borderId="133" xfId="41" applyNumberFormat="1" applyFont="1" applyFill="1" applyBorder="1" applyAlignment="1">
      <alignment horizontal="center"/>
    </xf>
    <xf numFmtId="0" fontId="35" fillId="25" borderId="134" xfId="41" applyFont="1" applyFill="1" applyBorder="1" applyAlignment="1">
      <alignment horizontal="center"/>
    </xf>
    <xf numFmtId="1" fontId="35" fillId="25" borderId="134" xfId="41" applyNumberFormat="1" applyFont="1" applyFill="1" applyBorder="1" applyAlignment="1">
      <alignment horizontal="center" vertical="center" shrinkToFit="1"/>
    </xf>
    <xf numFmtId="0" fontId="35" fillId="24" borderId="105" xfId="49" applyFont="1" applyFill="1" applyBorder="1" applyAlignment="1">
      <alignment horizontal="left" vertical="center" wrapText="1"/>
    </xf>
    <xf numFmtId="0" fontId="35" fillId="24" borderId="105" xfId="42" applyFont="1" applyFill="1" applyBorder="1"/>
    <xf numFmtId="0" fontId="35" fillId="24" borderId="109" xfId="42" applyFont="1" applyFill="1" applyBorder="1"/>
    <xf numFmtId="1" fontId="37" fillId="24" borderId="105" xfId="42" applyNumberFormat="1" applyFont="1" applyFill="1" applyBorder="1" applyAlignment="1">
      <alignment horizontal="center" vertical="center"/>
    </xf>
    <xf numFmtId="1" fontId="35" fillId="0" borderId="0" xfId="0" applyNumberFormat="1" applyFont="1"/>
    <xf numFmtId="0" fontId="35" fillId="0" borderId="148" xfId="41" applyFont="1" applyBorder="1"/>
    <xf numFmtId="0" fontId="35" fillId="24" borderId="31" xfId="49" applyFont="1" applyFill="1" applyBorder="1" applyAlignment="1">
      <alignment horizontal="center" vertical="center"/>
    </xf>
    <xf numFmtId="0" fontId="35" fillId="24" borderId="17" xfId="49" applyFont="1" applyFill="1" applyBorder="1" applyAlignment="1">
      <alignment horizontal="center" vertical="center"/>
    </xf>
    <xf numFmtId="0" fontId="13" fillId="0" borderId="136" xfId="0" applyFont="1" applyBorder="1"/>
    <xf numFmtId="0" fontId="35" fillId="24" borderId="16" xfId="42" applyFont="1" applyFill="1" applyBorder="1"/>
    <xf numFmtId="0" fontId="35" fillId="24" borderId="29" xfId="42" applyFont="1" applyFill="1" applyBorder="1"/>
    <xf numFmtId="1" fontId="44" fillId="0" borderId="0" xfId="0" applyNumberFormat="1" applyFont="1"/>
    <xf numFmtId="0" fontId="37" fillId="0" borderId="0" xfId="0" applyFont="1"/>
    <xf numFmtId="0" fontId="35" fillId="0" borderId="0" xfId="41" applyFont="1" applyAlignment="1" applyProtection="1">
      <alignment horizontal="left" vertical="center"/>
      <protection locked="0"/>
    </xf>
    <xf numFmtId="0" fontId="35" fillId="0" borderId="0" xfId="41" applyFont="1" applyAlignment="1">
      <alignment horizontal="center"/>
    </xf>
    <xf numFmtId="0" fontId="37" fillId="0" borderId="0" xfId="41" applyFont="1" applyProtection="1">
      <protection locked="0"/>
    </xf>
    <xf numFmtId="0" fontId="47" fillId="0" borderId="0" xfId="0" applyFont="1"/>
    <xf numFmtId="0" fontId="47" fillId="0" borderId="136" xfId="0" applyFont="1" applyBorder="1"/>
    <xf numFmtId="0" fontId="48" fillId="0" borderId="0" xfId="0" applyFont="1"/>
    <xf numFmtId="0" fontId="35" fillId="24" borderId="171" xfId="41" applyFont="1" applyFill="1" applyBorder="1" applyAlignment="1">
      <alignment horizontal="center"/>
    </xf>
    <xf numFmtId="1" fontId="35" fillId="0" borderId="173" xfId="41" applyNumberFormat="1" applyFont="1" applyBorder="1" applyAlignment="1">
      <alignment horizontal="center"/>
    </xf>
    <xf numFmtId="1" fontId="35" fillId="0" borderId="214" xfId="41" applyNumberFormat="1" applyFont="1" applyBorder="1" applyAlignment="1">
      <alignment horizontal="center"/>
    </xf>
    <xf numFmtId="1" fontId="35" fillId="0" borderId="174" xfId="41" applyNumberFormat="1" applyFont="1" applyBorder="1" applyAlignment="1" applyProtection="1">
      <alignment horizontal="center"/>
      <protection locked="0"/>
    </xf>
    <xf numFmtId="0" fontId="35" fillId="0" borderId="215" xfId="41" applyFont="1" applyBorder="1" applyAlignment="1">
      <alignment horizontal="center"/>
    </xf>
    <xf numFmtId="1" fontId="35" fillId="0" borderId="171" xfId="41" applyNumberFormat="1" applyFont="1" applyBorder="1" applyAlignment="1" applyProtection="1">
      <alignment horizontal="center"/>
      <protection locked="0"/>
    </xf>
    <xf numFmtId="0" fontId="35" fillId="0" borderId="223" xfId="41" applyFont="1" applyBorder="1"/>
    <xf numFmtId="0" fontId="36" fillId="24" borderId="20" xfId="41" applyFont="1" applyFill="1" applyBorder="1" applyAlignment="1">
      <alignment horizontal="center"/>
    </xf>
    <xf numFmtId="0" fontId="43" fillId="24" borderId="21" xfId="41" applyFont="1" applyFill="1" applyBorder="1"/>
    <xf numFmtId="0" fontId="36" fillId="24" borderId="0" xfId="41" applyFont="1" applyFill="1" applyAlignment="1">
      <alignment horizontal="center"/>
    </xf>
    <xf numFmtId="0" fontId="35" fillId="24" borderId="16" xfId="0" applyFont="1" applyFill="1" applyBorder="1" applyAlignment="1">
      <alignment horizontal="center" vertical="center" wrapText="1"/>
    </xf>
    <xf numFmtId="0" fontId="35" fillId="24" borderId="29" xfId="0" applyFont="1" applyFill="1" applyBorder="1" applyAlignment="1">
      <alignment horizontal="center" vertical="center" wrapText="1"/>
    </xf>
    <xf numFmtId="0" fontId="42" fillId="36" borderId="19" xfId="42" applyFont="1" applyFill="1" applyBorder="1"/>
    <xf numFmtId="0" fontId="42" fillId="36" borderId="171" xfId="42" applyFont="1" applyFill="1" applyBorder="1"/>
    <xf numFmtId="0" fontId="49" fillId="0" borderId="0" xfId="41" applyFont="1" applyAlignment="1">
      <alignment vertical="center"/>
    </xf>
    <xf numFmtId="0" fontId="17" fillId="0" borderId="0" xfId="41"/>
    <xf numFmtId="0" fontId="42" fillId="24" borderId="22" xfId="41" applyFont="1" applyFill="1" applyBorder="1" applyAlignment="1">
      <alignment horizontal="left" vertical="center" wrapText="1"/>
    </xf>
    <xf numFmtId="0" fontId="42" fillId="24" borderId="23" xfId="41" applyFont="1" applyFill="1" applyBorder="1" applyAlignment="1">
      <alignment horizontal="center"/>
    </xf>
    <xf numFmtId="1" fontId="39" fillId="24" borderId="161" xfId="42" applyNumberFormat="1" applyFont="1" applyFill="1" applyBorder="1" applyAlignment="1">
      <alignment horizontal="center" vertical="center"/>
    </xf>
    <xf numFmtId="0" fontId="39" fillId="24" borderId="229" xfId="41" applyFont="1" applyFill="1" applyBorder="1" applyAlignment="1">
      <alignment horizontal="center" vertical="center"/>
    </xf>
    <xf numFmtId="1" fontId="39" fillId="24" borderId="23" xfId="41" applyNumberFormat="1" applyFont="1" applyFill="1" applyBorder="1" applyAlignment="1">
      <alignment horizontal="center" vertical="center"/>
    </xf>
    <xf numFmtId="0" fontId="39" fillId="24" borderId="161" xfId="41" applyFont="1" applyFill="1" applyBorder="1" applyAlignment="1">
      <alignment horizontal="center" vertical="center"/>
    </xf>
    <xf numFmtId="1" fontId="39" fillId="24" borderId="229" xfId="41" applyNumberFormat="1" applyFont="1" applyFill="1" applyBorder="1" applyAlignment="1">
      <alignment horizontal="center" vertical="center"/>
    </xf>
    <xf numFmtId="1" fontId="39" fillId="24" borderId="143" xfId="41" applyNumberFormat="1" applyFont="1" applyFill="1" applyBorder="1" applyAlignment="1">
      <alignment horizontal="center" vertical="center"/>
    </xf>
    <xf numFmtId="0" fontId="39" fillId="24" borderId="99" xfId="41" applyFont="1" applyFill="1" applyBorder="1" applyAlignment="1">
      <alignment horizontal="center" vertical="center"/>
    </xf>
    <xf numFmtId="0" fontId="39" fillId="24" borderId="230" xfId="41" applyFont="1" applyFill="1" applyBorder="1" applyAlignment="1">
      <alignment horizontal="center" vertical="center"/>
    </xf>
    <xf numFmtId="1" fontId="39" fillId="24" borderId="35" xfId="41" applyNumberFormat="1" applyFont="1" applyFill="1" applyBorder="1" applyAlignment="1">
      <alignment horizontal="center" vertical="center"/>
    </xf>
    <xf numFmtId="1" fontId="39" fillId="24" borderId="37" xfId="41" applyNumberFormat="1" applyFont="1" applyFill="1" applyBorder="1" applyAlignment="1">
      <alignment horizontal="center" vertical="center"/>
    </xf>
    <xf numFmtId="0" fontId="39" fillId="0" borderId="22" xfId="41" applyFont="1" applyBorder="1" applyAlignment="1">
      <alignment horizontal="center" vertical="center"/>
    </xf>
    <xf numFmtId="0" fontId="35" fillId="0" borderId="209" xfId="41" applyFont="1" applyBorder="1" applyAlignment="1">
      <alignment horizontal="center" vertical="center"/>
    </xf>
    <xf numFmtId="0" fontId="39" fillId="0" borderId="23" xfId="41" applyFont="1" applyBorder="1" applyAlignment="1">
      <alignment horizontal="center" vertical="center"/>
    </xf>
    <xf numFmtId="0" fontId="35" fillId="0" borderId="143" xfId="41" applyFont="1" applyBorder="1" applyAlignment="1">
      <alignment horizontal="center" vertical="center"/>
    </xf>
    <xf numFmtId="1" fontId="39" fillId="25" borderId="135" xfId="41" applyNumberFormat="1" applyFont="1" applyFill="1" applyBorder="1" applyAlignment="1">
      <alignment horizontal="center"/>
    </xf>
    <xf numFmtId="1" fontId="39" fillId="25" borderId="108" xfId="41" applyNumberFormat="1" applyFont="1" applyFill="1" applyBorder="1" applyAlignment="1">
      <alignment horizontal="center"/>
    </xf>
    <xf numFmtId="1" fontId="39" fillId="25" borderId="123" xfId="41" applyNumberFormat="1" applyFont="1" applyFill="1" applyBorder="1" applyAlignment="1">
      <alignment horizontal="center"/>
    </xf>
    <xf numFmtId="1" fontId="39" fillId="25" borderId="231" xfId="41" applyNumberFormat="1" applyFont="1" applyFill="1" applyBorder="1" applyAlignment="1">
      <alignment horizontal="center"/>
    </xf>
    <xf numFmtId="0" fontId="50" fillId="24" borderId="22" xfId="41" applyFont="1" applyFill="1" applyBorder="1" applyAlignment="1">
      <alignment horizontal="left" vertical="center" wrapText="1"/>
    </xf>
    <xf numFmtId="0" fontId="50" fillId="24" borderId="23" xfId="41" applyFont="1" applyFill="1" applyBorder="1" applyAlignment="1">
      <alignment horizontal="center"/>
    </xf>
    <xf numFmtId="0" fontId="41" fillId="24" borderId="143" xfId="41" applyFont="1" applyFill="1" applyBorder="1" applyAlignment="1">
      <alignment horizontal="center" vertical="center"/>
    </xf>
    <xf numFmtId="1" fontId="41" fillId="24" borderId="232" xfId="0" applyNumberFormat="1" applyFont="1" applyFill="1" applyBorder="1" applyAlignment="1">
      <alignment horizontal="center" vertical="center"/>
    </xf>
    <xf numFmtId="1" fontId="41" fillId="24" borderId="143" xfId="0" applyNumberFormat="1" applyFont="1" applyFill="1" applyBorder="1" applyAlignment="1">
      <alignment horizontal="center" vertical="center"/>
    </xf>
    <xf numFmtId="1" fontId="41" fillId="24" borderId="232" xfId="41" applyNumberFormat="1" applyFont="1" applyFill="1" applyBorder="1" applyAlignment="1">
      <alignment horizontal="center" vertical="center"/>
    </xf>
    <xf numFmtId="1" fontId="41" fillId="24" borderId="23" xfId="0" applyNumberFormat="1" applyFont="1" applyFill="1" applyBorder="1" applyAlignment="1">
      <alignment horizontal="center" vertical="center"/>
    </xf>
    <xf numFmtId="1" fontId="41" fillId="24" borderId="23" xfId="41" applyNumberFormat="1" applyFont="1" applyFill="1" applyBorder="1" applyAlignment="1">
      <alignment horizontal="center" vertical="center"/>
    </xf>
    <xf numFmtId="1" fontId="41" fillId="24" borderId="233" xfId="0" applyNumberFormat="1" applyFont="1" applyFill="1" applyBorder="1" applyAlignment="1">
      <alignment horizontal="center" vertical="center"/>
    </xf>
    <xf numFmtId="0" fontId="41" fillId="40" borderId="161" xfId="41" applyFont="1" applyFill="1" applyBorder="1" applyAlignment="1">
      <alignment horizontal="center" vertical="center"/>
    </xf>
    <xf numFmtId="0" fontId="41" fillId="40" borderId="0" xfId="41" applyFont="1" applyFill="1" applyAlignment="1">
      <alignment horizontal="center" vertical="center"/>
    </xf>
    <xf numFmtId="1" fontId="41" fillId="25" borderId="234" xfId="41" applyNumberFormat="1" applyFont="1" applyFill="1" applyBorder="1" applyAlignment="1">
      <alignment horizontal="center"/>
    </xf>
    <xf numFmtId="1" fontId="41" fillId="25" borderId="235" xfId="41" applyNumberFormat="1" applyFont="1" applyFill="1" applyBorder="1" applyAlignment="1">
      <alignment horizontal="center"/>
    </xf>
    <xf numFmtId="1" fontId="41" fillId="25" borderId="236" xfId="41" applyNumberFormat="1" applyFont="1" applyFill="1" applyBorder="1" applyAlignment="1">
      <alignment horizontal="center"/>
    </xf>
    <xf numFmtId="1" fontId="41" fillId="25" borderId="237" xfId="41" applyNumberFormat="1" applyFont="1" applyFill="1" applyBorder="1" applyAlignment="1">
      <alignment horizontal="center"/>
    </xf>
    <xf numFmtId="0" fontId="50" fillId="0" borderId="0" xfId="41" applyFont="1"/>
    <xf numFmtId="0" fontId="51" fillId="0" borderId="0" xfId="41" applyFont="1"/>
    <xf numFmtId="0" fontId="17" fillId="0" borderId="239" xfId="41" applyBorder="1"/>
    <xf numFmtId="0" fontId="17" fillId="0" borderId="213" xfId="41" applyBorder="1"/>
    <xf numFmtId="0" fontId="17" fillId="0" borderId="240" xfId="41" applyBorder="1"/>
    <xf numFmtId="0" fontId="17" fillId="0" borderId="241" xfId="41" applyBorder="1"/>
    <xf numFmtId="0" fontId="35" fillId="24" borderId="246" xfId="41" applyFont="1" applyFill="1" applyBorder="1" applyAlignment="1">
      <alignment horizontal="center"/>
    </xf>
    <xf numFmtId="1" fontId="35" fillId="0" borderId="247" xfId="41" applyNumberFormat="1" applyFont="1" applyBorder="1" applyAlignment="1" applyProtection="1">
      <alignment horizontal="center"/>
      <protection locked="0"/>
    </xf>
    <xf numFmtId="0" fontId="35" fillId="0" borderId="246" xfId="41" applyFont="1" applyBorder="1" applyAlignment="1" applyProtection="1">
      <alignment horizontal="center"/>
      <protection locked="0"/>
    </xf>
    <xf numFmtId="1" fontId="35" fillId="0" borderId="248" xfId="41" applyNumberFormat="1" applyFont="1" applyBorder="1" applyAlignment="1" applyProtection="1">
      <alignment horizontal="center"/>
      <protection locked="0"/>
    </xf>
    <xf numFmtId="0" fontId="35" fillId="0" borderId="247" xfId="41" applyFont="1" applyBorder="1" applyAlignment="1" applyProtection="1">
      <alignment horizontal="center"/>
      <protection locked="0"/>
    </xf>
    <xf numFmtId="1" fontId="35" fillId="0" borderId="246" xfId="41" applyNumberFormat="1" applyFont="1" applyBorder="1" applyAlignment="1" applyProtection="1">
      <alignment horizontal="center"/>
      <protection locked="0"/>
    </xf>
    <xf numFmtId="0" fontId="35" fillId="0" borderId="248" xfId="41" applyFont="1" applyBorder="1" applyAlignment="1" applyProtection="1">
      <alignment horizontal="center"/>
      <protection locked="0"/>
    </xf>
    <xf numFmtId="0" fontId="35" fillId="0" borderId="228" xfId="41" applyFont="1" applyBorder="1" applyAlignment="1" applyProtection="1">
      <alignment horizontal="center"/>
      <protection locked="0"/>
    </xf>
    <xf numFmtId="0" fontId="35" fillId="0" borderId="11" xfId="41" applyFont="1" applyBorder="1"/>
    <xf numFmtId="0" fontId="35" fillId="0" borderId="12" xfId="41" applyFont="1" applyBorder="1"/>
    <xf numFmtId="0" fontId="35" fillId="40" borderId="19" xfId="41" applyFont="1" applyFill="1" applyBorder="1" applyAlignment="1">
      <alignment horizontal="center"/>
    </xf>
    <xf numFmtId="0" fontId="35" fillId="40" borderId="171" xfId="41" applyFont="1" applyFill="1" applyBorder="1" applyAlignment="1">
      <alignment horizontal="center"/>
    </xf>
    <xf numFmtId="0" fontId="35" fillId="0" borderId="247" xfId="41" applyFont="1" applyBorder="1"/>
    <xf numFmtId="0" fontId="35" fillId="0" borderId="246" xfId="41" applyFont="1" applyBorder="1"/>
    <xf numFmtId="0" fontId="35" fillId="0" borderId="248" xfId="41" applyFont="1" applyBorder="1"/>
    <xf numFmtId="0" fontId="35" fillId="0" borderId="246" xfId="41" applyFont="1" applyBorder="1" applyAlignment="1">
      <alignment horizontal="center" vertical="center"/>
    </xf>
    <xf numFmtId="0" fontId="35" fillId="0" borderId="248" xfId="41" applyFont="1" applyBorder="1" applyAlignment="1">
      <alignment horizontal="center" vertical="center"/>
    </xf>
    <xf numFmtId="0" fontId="36" fillId="40" borderId="13" xfId="41" applyFont="1" applyFill="1" applyBorder="1" applyAlignment="1">
      <alignment horizontal="center" vertical="center" wrapText="1"/>
    </xf>
    <xf numFmtId="0" fontId="37" fillId="40" borderId="171" xfId="0" applyFont="1" applyFill="1" applyBorder="1" applyAlignment="1">
      <alignment horizontal="center" vertical="center" wrapText="1"/>
    </xf>
    <xf numFmtId="0" fontId="41" fillId="40" borderId="171" xfId="0" applyFont="1" applyFill="1" applyBorder="1" applyAlignment="1">
      <alignment horizontal="center" vertical="center" wrapText="1"/>
    </xf>
    <xf numFmtId="1" fontId="39" fillId="40" borderId="171" xfId="0" applyNumberFormat="1" applyFont="1" applyFill="1" applyBorder="1" applyAlignment="1">
      <alignment horizontal="center" vertical="center" wrapText="1"/>
    </xf>
    <xf numFmtId="0" fontId="39" fillId="40" borderId="171" xfId="0" applyFont="1" applyFill="1" applyBorder="1" applyAlignment="1">
      <alignment horizontal="center" vertical="center" wrapText="1"/>
    </xf>
    <xf numFmtId="0" fontId="39" fillId="40" borderId="100" xfId="0" applyFont="1" applyFill="1" applyBorder="1" applyAlignment="1">
      <alignment horizontal="center" vertical="center" wrapText="1"/>
    </xf>
    <xf numFmtId="0" fontId="39" fillId="40" borderId="205" xfId="0" applyFont="1" applyFill="1" applyBorder="1" applyAlignment="1">
      <alignment horizontal="center" vertical="center" wrapText="1"/>
    </xf>
    <xf numFmtId="0" fontId="39" fillId="40" borderId="171" xfId="41" applyFont="1" applyFill="1" applyBorder="1" applyAlignment="1">
      <alignment horizontal="center"/>
    </xf>
    <xf numFmtId="0" fontId="39" fillId="40" borderId="120" xfId="41" applyFont="1" applyFill="1" applyBorder="1" applyAlignment="1">
      <alignment horizontal="center"/>
    </xf>
    <xf numFmtId="0" fontId="39" fillId="40" borderId="19" xfId="41" applyFont="1" applyFill="1" applyBorder="1" applyAlignment="1">
      <alignment horizontal="center"/>
    </xf>
    <xf numFmtId="0" fontId="39" fillId="40" borderId="12" xfId="41" applyFont="1" applyFill="1" applyBorder="1" applyAlignment="1">
      <alignment horizontal="center"/>
    </xf>
    <xf numFmtId="0" fontId="39" fillId="40" borderId="249" xfId="41" applyFont="1" applyFill="1" applyBorder="1" applyAlignment="1">
      <alignment horizontal="center"/>
    </xf>
    <xf numFmtId="0" fontId="37" fillId="0" borderId="0" xfId="41" applyFont="1"/>
    <xf numFmtId="0" fontId="40" fillId="24" borderId="22" xfId="42" applyFont="1" applyFill="1" applyBorder="1" applyAlignment="1">
      <alignment horizontal="left"/>
    </xf>
    <xf numFmtId="0" fontId="40" fillId="24" borderId="23" xfId="42" applyFont="1" applyFill="1" applyBorder="1"/>
    <xf numFmtId="0" fontId="39" fillId="33" borderId="162" xfId="42" applyFont="1" applyFill="1" applyBorder="1" applyAlignment="1">
      <alignment horizontal="center"/>
    </xf>
    <xf numFmtId="1" fontId="39" fillId="33" borderId="36" xfId="42" applyNumberFormat="1" applyFont="1" applyFill="1" applyBorder="1" applyAlignment="1">
      <alignment horizontal="center"/>
    </xf>
    <xf numFmtId="0" fontId="39" fillId="33" borderId="99" xfId="42" applyFont="1" applyFill="1" applyBorder="1" applyAlignment="1">
      <alignment horizontal="center"/>
    </xf>
    <xf numFmtId="1" fontId="39" fillId="33" borderId="35" xfId="42" applyNumberFormat="1" applyFont="1" applyFill="1" applyBorder="1" applyAlignment="1">
      <alignment horizontal="center"/>
    </xf>
    <xf numFmtId="1" fontId="39" fillId="35" borderId="22" xfId="42" applyNumberFormat="1" applyFont="1" applyFill="1" applyBorder="1" applyAlignment="1">
      <alignment horizontal="center"/>
    </xf>
    <xf numFmtId="1" fontId="39" fillId="35" borderId="233" xfId="42" applyNumberFormat="1" applyFont="1" applyFill="1" applyBorder="1" applyAlignment="1">
      <alignment horizontal="center"/>
    </xf>
    <xf numFmtId="1" fontId="39" fillId="35" borderId="238" xfId="42" applyNumberFormat="1" applyFont="1" applyFill="1" applyBorder="1" applyAlignment="1">
      <alignment horizontal="center"/>
    </xf>
    <xf numFmtId="0" fontId="42" fillId="0" borderId="0" xfId="42" applyFont="1"/>
    <xf numFmtId="0" fontId="53" fillId="0" borderId="0" xfId="41" applyFont="1"/>
    <xf numFmtId="1" fontId="39" fillId="25" borderId="252" xfId="41" applyNumberFormat="1" applyFont="1" applyFill="1" applyBorder="1" applyAlignment="1">
      <alignment horizontal="center" vertical="center"/>
    </xf>
    <xf numFmtId="1" fontId="39" fillId="25" borderId="253" xfId="41" applyNumberFormat="1" applyFont="1" applyFill="1" applyBorder="1" applyAlignment="1">
      <alignment horizontal="center" vertical="center"/>
    </xf>
    <xf numFmtId="1" fontId="41" fillId="39" borderId="252" xfId="41" applyNumberFormat="1" applyFont="1" applyFill="1" applyBorder="1" applyAlignment="1">
      <alignment horizontal="center" vertical="center"/>
    </xf>
    <xf numFmtId="1" fontId="41" fillId="39" borderId="253" xfId="41" applyNumberFormat="1" applyFont="1" applyFill="1" applyBorder="1" applyAlignment="1">
      <alignment horizontal="center" vertical="center"/>
    </xf>
    <xf numFmtId="1" fontId="35" fillId="41" borderId="55" xfId="41" applyNumberFormat="1" applyFont="1" applyFill="1" applyBorder="1" applyAlignment="1">
      <alignment horizontal="center"/>
    </xf>
    <xf numFmtId="1" fontId="35" fillId="41" borderId="224" xfId="41" applyNumberFormat="1" applyFont="1" applyFill="1" applyBorder="1" applyAlignment="1">
      <alignment horizontal="center"/>
    </xf>
    <xf numFmtId="1" fontId="35" fillId="41" borderId="171" xfId="41" applyNumberFormat="1" applyFont="1" applyFill="1" applyBorder="1" applyAlignment="1">
      <alignment horizontal="center" vertical="center" shrinkToFit="1"/>
    </xf>
    <xf numFmtId="0" fontId="47" fillId="34" borderId="136" xfId="0" applyFont="1" applyFill="1" applyBorder="1"/>
    <xf numFmtId="0" fontId="47" fillId="34" borderId="0" xfId="0" applyFont="1" applyFill="1"/>
    <xf numFmtId="1" fontId="35" fillId="0" borderId="69" xfId="41" applyNumberFormat="1" applyFont="1" applyBorder="1" applyAlignment="1">
      <alignment horizontal="center"/>
    </xf>
    <xf numFmtId="0" fontId="35" fillId="0" borderId="187" xfId="41" applyFont="1" applyBorder="1" applyAlignment="1">
      <alignment horizontal="center"/>
    </xf>
    <xf numFmtId="1" fontId="35" fillId="0" borderId="172" xfId="41" applyNumberFormat="1" applyFont="1" applyBorder="1" applyAlignment="1">
      <alignment horizontal="center"/>
    </xf>
    <xf numFmtId="1" fontId="47" fillId="34" borderId="55" xfId="41" applyNumberFormat="1" applyFont="1" applyFill="1" applyBorder="1" applyAlignment="1">
      <alignment horizontal="center"/>
    </xf>
    <xf numFmtId="0" fontId="47" fillId="34" borderId="66" xfId="40" applyFont="1" applyFill="1" applyBorder="1" applyAlignment="1" applyProtection="1">
      <alignment horizontal="center"/>
      <protection locked="0"/>
    </xf>
    <xf numFmtId="0" fontId="47" fillId="34" borderId="129" xfId="40" applyFont="1" applyFill="1" applyBorder="1" applyAlignment="1" applyProtection="1">
      <alignment horizontal="center"/>
      <protection locked="0"/>
    </xf>
    <xf numFmtId="1" fontId="47" fillId="34" borderId="104" xfId="41" applyNumberFormat="1" applyFont="1" applyFill="1" applyBorder="1" applyAlignment="1">
      <alignment horizontal="center"/>
    </xf>
    <xf numFmtId="0" fontId="47" fillId="34" borderId="68" xfId="40" applyFont="1" applyFill="1" applyBorder="1" applyAlignment="1" applyProtection="1">
      <alignment horizontal="center"/>
      <protection locked="0"/>
    </xf>
    <xf numFmtId="0" fontId="47" fillId="34" borderId="87" xfId="40" applyFont="1" applyFill="1" applyBorder="1" applyAlignment="1" applyProtection="1">
      <alignment horizontal="center"/>
      <protection locked="0"/>
    </xf>
    <xf numFmtId="1" fontId="35" fillId="34" borderId="218" xfId="41" applyNumberFormat="1" applyFont="1" applyFill="1" applyBorder="1" applyAlignment="1" applyProtection="1">
      <alignment horizontal="center"/>
      <protection locked="0"/>
    </xf>
    <xf numFmtId="0" fontId="47" fillId="34" borderId="55" xfId="40" applyFont="1" applyFill="1" applyBorder="1" applyAlignment="1" applyProtection="1">
      <alignment horizontal="center"/>
      <protection locked="0"/>
    </xf>
    <xf numFmtId="0" fontId="47" fillId="34" borderId="45" xfId="40" applyFont="1" applyFill="1" applyBorder="1" applyAlignment="1" applyProtection="1">
      <alignment horizontal="center"/>
      <protection locked="0"/>
    </xf>
    <xf numFmtId="1" fontId="35" fillId="0" borderId="101" xfId="41" applyNumberFormat="1" applyFont="1" applyBorder="1" applyAlignment="1">
      <alignment horizontal="center"/>
    </xf>
    <xf numFmtId="0" fontId="35" fillId="0" borderId="104" xfId="40" applyFont="1" applyBorder="1" applyAlignment="1" applyProtection="1">
      <alignment horizontal="center"/>
      <protection locked="0"/>
    </xf>
    <xf numFmtId="0" fontId="35" fillId="0" borderId="106" xfId="40" applyFont="1" applyBorder="1" applyAlignment="1" applyProtection="1">
      <alignment horizontal="center"/>
      <protection locked="0"/>
    </xf>
    <xf numFmtId="0" fontId="35" fillId="0" borderId="12" xfId="42" applyFont="1" applyBorder="1" applyAlignment="1" applyProtection="1">
      <alignment horizontal="left"/>
      <protection locked="0"/>
    </xf>
    <xf numFmtId="0" fontId="35" fillId="0" borderId="101" xfId="41" applyFont="1" applyBorder="1" applyAlignment="1">
      <alignment horizontal="center"/>
    </xf>
    <xf numFmtId="1" fontId="35" fillId="0" borderId="102" xfId="41" applyNumberFormat="1" applyFont="1" applyBorder="1" applyAlignment="1" applyProtection="1">
      <alignment horizontal="center"/>
      <protection locked="0"/>
    </xf>
    <xf numFmtId="1" fontId="35" fillId="0" borderId="106" xfId="41" applyNumberFormat="1" applyFont="1" applyBorder="1" applyAlignment="1" applyProtection="1">
      <alignment horizontal="center"/>
      <protection locked="0"/>
    </xf>
    <xf numFmtId="1" fontId="52" fillId="25" borderId="258" xfId="41" applyNumberFormat="1" applyFont="1" applyFill="1" applyBorder="1" applyAlignment="1">
      <alignment horizontal="center"/>
    </xf>
    <xf numFmtId="1" fontId="42" fillId="25" borderId="259" xfId="41" applyNumberFormat="1" applyFont="1" applyFill="1" applyBorder="1" applyAlignment="1">
      <alignment horizontal="center"/>
    </xf>
    <xf numFmtId="1" fontId="42" fillId="25" borderId="256" xfId="41" applyNumberFormat="1" applyFont="1" applyFill="1" applyBorder="1" applyAlignment="1">
      <alignment horizontal="center"/>
    </xf>
    <xf numFmtId="1" fontId="42" fillId="25" borderId="257" xfId="41" applyNumberFormat="1" applyFont="1" applyFill="1" applyBorder="1" applyAlignment="1">
      <alignment horizontal="center"/>
    </xf>
    <xf numFmtId="1" fontId="35" fillId="25" borderId="260" xfId="41" applyNumberFormat="1" applyFont="1" applyFill="1" applyBorder="1" applyAlignment="1">
      <alignment horizontal="center"/>
    </xf>
    <xf numFmtId="1" fontId="35" fillId="25" borderId="15" xfId="41" applyNumberFormat="1" applyFont="1" applyFill="1" applyBorder="1" applyAlignment="1">
      <alignment horizontal="center"/>
    </xf>
    <xf numFmtId="1" fontId="35" fillId="25" borderId="261" xfId="41" applyNumberFormat="1" applyFont="1" applyFill="1" applyBorder="1" applyAlignment="1">
      <alignment horizontal="center"/>
    </xf>
    <xf numFmtId="0" fontId="35" fillId="24" borderId="147" xfId="42" applyFont="1" applyFill="1" applyBorder="1" applyAlignment="1">
      <alignment horizontal="left"/>
    </xf>
    <xf numFmtId="0" fontId="35" fillId="24" borderId="171" xfId="42" applyFont="1" applyFill="1" applyBorder="1" applyAlignment="1">
      <alignment horizontal="center"/>
    </xf>
    <xf numFmtId="0" fontId="42" fillId="24" borderId="148" xfId="42" applyFont="1" applyFill="1" applyBorder="1"/>
    <xf numFmtId="1" fontId="52" fillId="25" borderId="265" xfId="41" applyNumberFormat="1" applyFont="1" applyFill="1" applyBorder="1" applyAlignment="1">
      <alignment horizontal="center"/>
    </xf>
    <xf numFmtId="1" fontId="42" fillId="25" borderId="266" xfId="41" applyNumberFormat="1" applyFont="1" applyFill="1" applyBorder="1" applyAlignment="1">
      <alignment horizontal="center"/>
    </xf>
    <xf numFmtId="1" fontId="42" fillId="25" borderId="263" xfId="41" applyNumberFormat="1" applyFont="1" applyFill="1" applyBorder="1" applyAlignment="1">
      <alignment horizontal="center"/>
    </xf>
    <xf numFmtId="1" fontId="42" fillId="25" borderId="264" xfId="41" applyNumberFormat="1" applyFont="1" applyFill="1" applyBorder="1" applyAlignment="1">
      <alignment horizontal="center"/>
    </xf>
    <xf numFmtId="1" fontId="35" fillId="25" borderId="11" xfId="41" applyNumberFormat="1" applyFont="1" applyFill="1" applyBorder="1" applyAlignment="1">
      <alignment horizontal="center"/>
    </xf>
    <xf numFmtId="1" fontId="35" fillId="25" borderId="171" xfId="41" applyNumberFormat="1" applyFont="1" applyFill="1" applyBorder="1" applyAlignment="1">
      <alignment horizontal="center"/>
    </xf>
    <xf numFmtId="1" fontId="35" fillId="25" borderId="249" xfId="41" applyNumberFormat="1" applyFont="1" applyFill="1" applyBorder="1" applyAlignment="1">
      <alignment horizontal="center"/>
    </xf>
    <xf numFmtId="0" fontId="42" fillId="25" borderId="267" xfId="41" applyFont="1" applyFill="1" applyBorder="1"/>
    <xf numFmtId="1" fontId="42" fillId="25" borderId="268" xfId="41" applyNumberFormat="1" applyFont="1" applyFill="1" applyBorder="1" applyAlignment="1">
      <alignment horizontal="center"/>
    </xf>
    <xf numFmtId="1" fontId="42" fillId="25" borderId="269" xfId="41" applyNumberFormat="1" applyFont="1" applyFill="1" applyBorder="1" applyAlignment="1">
      <alignment horizontal="center"/>
    </xf>
    <xf numFmtId="1" fontId="42" fillId="25" borderId="270" xfId="41" applyNumberFormat="1" applyFont="1" applyFill="1" applyBorder="1" applyAlignment="1">
      <alignment horizontal="center"/>
    </xf>
    <xf numFmtId="0" fontId="35" fillId="25" borderId="271" xfId="41" applyFont="1" applyFill="1" applyBorder="1" applyAlignment="1">
      <alignment horizontal="center"/>
    </xf>
    <xf numFmtId="0" fontId="35" fillId="25" borderId="272" xfId="41" applyFont="1" applyFill="1" applyBorder="1" applyAlignment="1">
      <alignment horizontal="center"/>
    </xf>
    <xf numFmtId="0" fontId="52" fillId="25" borderId="72" xfId="41" applyFont="1" applyFill="1" applyBorder="1"/>
    <xf numFmtId="1" fontId="52" fillId="25" borderId="78" xfId="41" applyNumberFormat="1" applyFont="1" applyFill="1" applyBorder="1" applyAlignment="1">
      <alignment horizontal="center"/>
    </xf>
    <xf numFmtId="1" fontId="52" fillId="25" borderId="88" xfId="41" applyNumberFormat="1" applyFont="1" applyFill="1" applyBorder="1" applyAlignment="1">
      <alignment horizontal="center"/>
    </xf>
    <xf numFmtId="1" fontId="35" fillId="25" borderId="224" xfId="41" applyNumberFormat="1" applyFont="1" applyFill="1" applyBorder="1" applyAlignment="1">
      <alignment horizontal="center"/>
    </xf>
    <xf numFmtId="1" fontId="35" fillId="25" borderId="214" xfId="41" applyNumberFormat="1" applyFont="1" applyFill="1" applyBorder="1" applyAlignment="1">
      <alignment horizontal="center"/>
    </xf>
    <xf numFmtId="0" fontId="35" fillId="25" borderId="271" xfId="41" applyFont="1" applyFill="1" applyBorder="1" applyAlignment="1">
      <alignment horizontal="left"/>
    </xf>
    <xf numFmtId="0" fontId="52" fillId="25" borderId="272" xfId="41" applyFont="1" applyFill="1" applyBorder="1"/>
    <xf numFmtId="1" fontId="52" fillId="25" borderId="224" xfId="41" applyNumberFormat="1" applyFont="1" applyFill="1" applyBorder="1" applyAlignment="1">
      <alignment horizontal="center"/>
    </xf>
    <xf numFmtId="1" fontId="52" fillId="25" borderId="214" xfId="41" applyNumberFormat="1" applyFont="1" applyFill="1" applyBorder="1" applyAlignment="1">
      <alignment horizontal="center"/>
    </xf>
    <xf numFmtId="0" fontId="35" fillId="25" borderId="208" xfId="41" applyFont="1" applyFill="1" applyBorder="1" applyAlignment="1">
      <alignment horizontal="left"/>
    </xf>
    <xf numFmtId="0" fontId="35" fillId="25" borderId="220" xfId="41" applyFont="1" applyFill="1" applyBorder="1" applyAlignment="1">
      <alignment horizontal="center"/>
    </xf>
    <xf numFmtId="0" fontId="52" fillId="25" borderId="220" xfId="41" applyFont="1" applyFill="1" applyBorder="1"/>
    <xf numFmtId="1" fontId="52" fillId="25" borderId="273" xfId="41" applyNumberFormat="1" applyFont="1" applyFill="1" applyBorder="1" applyAlignment="1">
      <alignment horizontal="center"/>
    </xf>
    <xf numFmtId="1" fontId="52" fillId="25" borderId="221" xfId="41" applyNumberFormat="1" applyFont="1" applyFill="1" applyBorder="1" applyAlignment="1">
      <alignment horizontal="center"/>
    </xf>
    <xf numFmtId="0" fontId="42" fillId="25" borderId="274" xfId="41" applyFont="1" applyFill="1" applyBorder="1" applyAlignment="1">
      <alignment horizontal="left"/>
    </xf>
    <xf numFmtId="0" fontId="43" fillId="25" borderId="275" xfId="41" applyFont="1" applyFill="1" applyBorder="1" applyAlignment="1">
      <alignment horizontal="center"/>
    </xf>
    <xf numFmtId="0" fontId="36" fillId="25" borderId="276" xfId="41" applyFont="1" applyFill="1" applyBorder="1"/>
    <xf numFmtId="1" fontId="42" fillId="25" borderId="277" xfId="41" applyNumberFormat="1" applyFont="1" applyFill="1" applyBorder="1" applyAlignment="1">
      <alignment horizontal="center"/>
    </xf>
    <xf numFmtId="1" fontId="42" fillId="25" borderId="278" xfId="41" applyNumberFormat="1" applyFont="1" applyFill="1" applyBorder="1" applyAlignment="1">
      <alignment horizontal="center"/>
    </xf>
    <xf numFmtId="1" fontId="42" fillId="25" borderId="279" xfId="41" applyNumberFormat="1" applyFont="1" applyFill="1" applyBorder="1" applyAlignment="1">
      <alignment horizontal="center"/>
    </xf>
    <xf numFmtId="1" fontId="42" fillId="25" borderId="280" xfId="41" applyNumberFormat="1" applyFont="1" applyFill="1" applyBorder="1" applyAlignment="1">
      <alignment horizontal="center"/>
    </xf>
    <xf numFmtId="1" fontId="42" fillId="25" borderId="281" xfId="41" applyNumberFormat="1" applyFont="1" applyFill="1" applyBorder="1" applyAlignment="1">
      <alignment horizontal="center"/>
    </xf>
    <xf numFmtId="0" fontId="35" fillId="24" borderId="283" xfId="42" applyFont="1" applyFill="1" applyBorder="1" applyAlignment="1">
      <alignment horizontal="left"/>
    </xf>
    <xf numFmtId="0" fontId="35" fillId="24" borderId="15" xfId="42" applyFont="1" applyFill="1" applyBorder="1" applyAlignment="1">
      <alignment horizontal="center"/>
    </xf>
    <xf numFmtId="0" fontId="42" fillId="24" borderId="26" xfId="42" applyFont="1" applyFill="1" applyBorder="1"/>
    <xf numFmtId="1" fontId="52" fillId="25" borderId="284" xfId="41" applyNumberFormat="1" applyFont="1" applyFill="1" applyBorder="1" applyAlignment="1">
      <alignment horizontal="center"/>
    </xf>
    <xf numFmtId="1" fontId="35" fillId="41" borderId="272" xfId="41" applyNumberFormat="1" applyFont="1" applyFill="1" applyBorder="1" applyAlignment="1">
      <alignment horizontal="center"/>
    </xf>
    <xf numFmtId="1" fontId="35" fillId="25" borderId="66" xfId="41" applyNumberFormat="1" applyFont="1" applyFill="1" applyBorder="1" applyAlignment="1">
      <alignment horizontal="center"/>
    </xf>
    <xf numFmtId="0" fontId="35" fillId="24" borderId="70" xfId="41" applyFont="1" applyFill="1" applyBorder="1" applyAlignment="1">
      <alignment horizontal="center"/>
    </xf>
    <xf numFmtId="0" fontId="35" fillId="40" borderId="10" xfId="41" applyFont="1" applyFill="1" applyBorder="1" applyAlignment="1">
      <alignment horizontal="center"/>
    </xf>
    <xf numFmtId="0" fontId="35" fillId="0" borderId="288" xfId="41" applyFont="1" applyBorder="1"/>
    <xf numFmtId="0" fontId="35" fillId="0" borderId="288" xfId="0" applyFont="1" applyBorder="1"/>
    <xf numFmtId="0" fontId="35" fillId="0" borderId="251" xfId="41" applyFont="1" applyBorder="1"/>
    <xf numFmtId="1" fontId="35" fillId="25" borderId="289" xfId="41" applyNumberFormat="1" applyFont="1" applyFill="1" applyBorder="1" applyAlignment="1">
      <alignment horizontal="center" vertical="center" shrinkToFit="1"/>
    </xf>
    <xf numFmtId="1" fontId="36" fillId="25" borderId="290" xfId="41" applyNumberFormat="1" applyFont="1" applyFill="1" applyBorder="1" applyAlignment="1">
      <alignment horizontal="center"/>
    </xf>
    <xf numFmtId="0" fontId="42" fillId="25" borderId="291" xfId="0" applyFont="1" applyFill="1" applyBorder="1" applyAlignment="1">
      <alignment horizontal="center" vertical="center" wrapText="1"/>
    </xf>
    <xf numFmtId="1" fontId="36" fillId="25" borderId="292" xfId="41" applyNumberFormat="1" applyFont="1" applyFill="1" applyBorder="1" applyAlignment="1">
      <alignment horizontal="center"/>
    </xf>
    <xf numFmtId="0" fontId="35" fillId="0" borderId="291" xfId="0" applyFont="1" applyBorder="1" applyAlignment="1">
      <alignment horizontal="center" vertical="center" wrapText="1"/>
    </xf>
    <xf numFmtId="1" fontId="36" fillId="0" borderId="293" xfId="41" applyNumberFormat="1" applyFont="1" applyBorder="1" applyAlignment="1">
      <alignment horizontal="center"/>
    </xf>
    <xf numFmtId="0" fontId="41" fillId="40" borderId="24" xfId="42" applyFont="1" applyFill="1" applyBorder="1"/>
    <xf numFmtId="1" fontId="36" fillId="31" borderId="292" xfId="0" applyNumberFormat="1" applyFont="1" applyFill="1" applyBorder="1" applyAlignment="1">
      <alignment horizontal="center" vertical="center"/>
    </xf>
    <xf numFmtId="0" fontId="35" fillId="25" borderId="294" xfId="41" applyFont="1" applyFill="1" applyBorder="1"/>
    <xf numFmtId="0" fontId="35" fillId="25" borderId="295" xfId="41" applyFont="1" applyFill="1" applyBorder="1"/>
    <xf numFmtId="1" fontId="35" fillId="25" borderId="289" xfId="41" applyNumberFormat="1" applyFont="1" applyFill="1" applyBorder="1"/>
    <xf numFmtId="1" fontId="37" fillId="25" borderId="296" xfId="41" applyNumberFormat="1" applyFont="1" applyFill="1" applyBorder="1"/>
    <xf numFmtId="1" fontId="35" fillId="37" borderId="297" xfId="41" applyNumberFormat="1" applyFont="1" applyFill="1" applyBorder="1"/>
    <xf numFmtId="0" fontId="35" fillId="0" borderId="11" xfId="41" applyFont="1" applyBorder="1" applyAlignment="1" applyProtection="1">
      <alignment horizontal="center"/>
      <protection locked="0"/>
    </xf>
    <xf numFmtId="0" fontId="35" fillId="0" borderId="12" xfId="41" applyFont="1" applyBorder="1" applyAlignment="1" applyProtection="1">
      <alignment horizontal="center"/>
      <protection locked="0"/>
    </xf>
    <xf numFmtId="0" fontId="35" fillId="0" borderId="147" xfId="41" applyFont="1" applyBorder="1" applyAlignment="1" applyProtection="1">
      <alignment horizontal="left" vertical="center"/>
      <protection locked="0"/>
    </xf>
    <xf numFmtId="0" fontId="35" fillId="0" borderId="100" xfId="41" applyFont="1" applyBorder="1" applyAlignment="1" applyProtection="1">
      <alignment horizontal="center"/>
      <protection locked="0"/>
    </xf>
    <xf numFmtId="0" fontId="43" fillId="26" borderId="13" xfId="41" applyFont="1" applyFill="1" applyBorder="1" applyAlignment="1" applyProtection="1">
      <alignment horizontal="left" vertical="center"/>
      <protection locked="0"/>
    </xf>
    <xf numFmtId="0" fontId="35" fillId="26" borderId="12" xfId="0" applyFont="1" applyFill="1" applyBorder="1"/>
    <xf numFmtId="0" fontId="35" fillId="28" borderId="13" xfId="41" applyFont="1" applyFill="1" applyBorder="1" applyAlignment="1" applyProtection="1">
      <alignment horizontal="left" vertical="center"/>
      <protection locked="0"/>
    </xf>
    <xf numFmtId="0" fontId="35" fillId="28" borderId="12" xfId="41" applyFont="1" applyFill="1" applyBorder="1" applyProtection="1">
      <protection locked="0"/>
    </xf>
    <xf numFmtId="0" fontId="35" fillId="0" borderId="12" xfId="41" applyFont="1" applyBorder="1" applyAlignment="1" applyProtection="1">
      <alignment horizontal="left"/>
      <protection locked="0"/>
    </xf>
    <xf numFmtId="0" fontId="35" fillId="0" borderId="215" xfId="40" applyFont="1" applyBorder="1" applyAlignment="1" applyProtection="1">
      <alignment horizontal="center"/>
      <protection locked="0"/>
    </xf>
    <xf numFmtId="0" fontId="35" fillId="0" borderId="157" xfId="41" applyFont="1" applyBorder="1" applyProtection="1">
      <protection locked="0"/>
    </xf>
    <xf numFmtId="0" fontId="35" fillId="0" borderId="214" xfId="40" applyFont="1" applyBorder="1" applyAlignment="1" applyProtection="1">
      <alignment horizontal="center"/>
      <protection locked="0"/>
    </xf>
    <xf numFmtId="0" fontId="35" fillId="0" borderId="158" xfId="40" applyFont="1" applyBorder="1" applyAlignment="1" applyProtection="1">
      <alignment horizontal="center"/>
      <protection locked="0"/>
    </xf>
    <xf numFmtId="0" fontId="35" fillId="0" borderId="216" xfId="40" applyFont="1" applyBorder="1" applyAlignment="1" applyProtection="1">
      <alignment horizontal="center"/>
      <protection locked="0"/>
    </xf>
    <xf numFmtId="0" fontId="35" fillId="0" borderId="173" xfId="40" applyFont="1" applyBorder="1" applyAlignment="1" applyProtection="1">
      <alignment horizontal="center"/>
      <protection locked="0"/>
    </xf>
    <xf numFmtId="1" fontId="35" fillId="25" borderId="272" xfId="41" applyNumberFormat="1" applyFont="1" applyFill="1" applyBorder="1" applyAlignment="1">
      <alignment horizontal="center"/>
    </xf>
    <xf numFmtId="1" fontId="35" fillId="0" borderId="298" xfId="41" applyNumberFormat="1" applyFont="1" applyBorder="1" applyAlignment="1" applyProtection="1">
      <alignment horizontal="center"/>
      <protection locked="0"/>
    </xf>
    <xf numFmtId="1" fontId="35" fillId="25" borderId="299" xfId="41" applyNumberFormat="1" applyFont="1" applyFill="1" applyBorder="1" applyAlignment="1">
      <alignment horizontal="center"/>
    </xf>
    <xf numFmtId="1" fontId="35" fillId="0" borderId="265" xfId="41" applyNumberFormat="1" applyFont="1" applyBorder="1" applyAlignment="1" applyProtection="1">
      <alignment horizontal="center"/>
      <protection locked="0"/>
    </xf>
    <xf numFmtId="0" fontId="35" fillId="0" borderId="300" xfId="40" applyFont="1" applyBorder="1" applyAlignment="1" applyProtection="1">
      <alignment horizontal="center"/>
      <protection locked="0"/>
    </xf>
    <xf numFmtId="1" fontId="35" fillId="0" borderId="301" xfId="41" applyNumberFormat="1" applyFont="1" applyBorder="1" applyAlignment="1" applyProtection="1">
      <alignment horizontal="center"/>
      <protection locked="0"/>
    </xf>
    <xf numFmtId="1" fontId="35" fillId="25" borderId="302" xfId="41" applyNumberFormat="1" applyFont="1" applyFill="1" applyBorder="1" applyAlignment="1">
      <alignment horizontal="center"/>
    </xf>
    <xf numFmtId="1" fontId="35" fillId="25" borderId="303" xfId="41" applyNumberFormat="1" applyFont="1" applyFill="1" applyBorder="1" applyAlignment="1">
      <alignment horizontal="center"/>
    </xf>
    <xf numFmtId="1" fontId="35" fillId="0" borderId="10" xfId="41" applyNumberFormat="1" applyFont="1" applyBorder="1" applyAlignment="1" applyProtection="1">
      <alignment horizontal="center"/>
      <protection locked="0"/>
    </xf>
    <xf numFmtId="0" fontId="35" fillId="0" borderId="10" xfId="41" applyFont="1" applyBorder="1" applyAlignment="1" applyProtection="1">
      <alignment horizontal="center"/>
      <protection locked="0"/>
    </xf>
    <xf numFmtId="0" fontId="35" fillId="0" borderId="131" xfId="41" applyFont="1" applyBorder="1" applyAlignment="1" applyProtection="1">
      <alignment horizontal="center"/>
      <protection locked="0"/>
    </xf>
    <xf numFmtId="0" fontId="35" fillId="0" borderId="214" xfId="41" applyFont="1" applyBorder="1" applyAlignment="1">
      <alignment horizontal="center"/>
    </xf>
    <xf numFmtId="1" fontId="35" fillId="0" borderId="158" xfId="41" applyNumberFormat="1" applyFont="1" applyBorder="1" applyAlignment="1" applyProtection="1">
      <alignment horizontal="center"/>
      <protection locked="0"/>
    </xf>
    <xf numFmtId="1" fontId="35" fillId="0" borderId="216" xfId="41" applyNumberFormat="1" applyFont="1" applyBorder="1" applyAlignment="1" applyProtection="1">
      <alignment horizontal="center"/>
      <protection locked="0"/>
    </xf>
    <xf numFmtId="0" fontId="35" fillId="0" borderId="173" xfId="41" applyFont="1" applyBorder="1" applyAlignment="1">
      <alignment horizontal="center"/>
    </xf>
    <xf numFmtId="1" fontId="47" fillId="0" borderId="55" xfId="41" applyNumberFormat="1" applyFont="1" applyBorder="1" applyAlignment="1">
      <alignment horizontal="center"/>
    </xf>
    <xf numFmtId="0" fontId="47" fillId="0" borderId="66" xfId="40" applyFont="1" applyBorder="1" applyAlignment="1" applyProtection="1">
      <alignment horizontal="center"/>
      <protection locked="0"/>
    </xf>
    <xf numFmtId="0" fontId="47" fillId="0" borderId="68" xfId="40" applyFont="1" applyBorder="1" applyAlignment="1" applyProtection="1">
      <alignment horizontal="center"/>
      <protection locked="0"/>
    </xf>
    <xf numFmtId="1" fontId="35" fillId="0" borderId="218" xfId="41" applyNumberFormat="1" applyFont="1" applyBorder="1" applyAlignment="1" applyProtection="1">
      <alignment horizontal="center"/>
      <protection locked="0"/>
    </xf>
    <xf numFmtId="0" fontId="47" fillId="0" borderId="129" xfId="40" applyFont="1" applyBorder="1" applyAlignment="1" applyProtection="1">
      <alignment horizontal="center"/>
      <protection locked="0"/>
    </xf>
    <xf numFmtId="1" fontId="47" fillId="0" borderId="104" xfId="41" applyNumberFormat="1" applyFont="1" applyBorder="1" applyAlignment="1">
      <alignment horizontal="center"/>
    </xf>
    <xf numFmtId="0" fontId="47" fillId="0" borderId="55" xfId="40" applyFont="1" applyBorder="1" applyAlignment="1" applyProtection="1">
      <alignment horizontal="center"/>
      <protection locked="0"/>
    </xf>
    <xf numFmtId="0" fontId="35" fillId="38" borderId="171" xfId="0" applyFont="1" applyFill="1" applyBorder="1" applyAlignment="1">
      <alignment horizontal="center"/>
    </xf>
    <xf numFmtId="1" fontId="35" fillId="0" borderId="165" xfId="0" applyNumberFormat="1" applyFont="1" applyBorder="1" applyAlignment="1">
      <alignment horizontal="center"/>
    </xf>
    <xf numFmtId="1" fontId="35" fillId="0" borderId="166" xfId="0" applyNumberFormat="1" applyFont="1" applyBorder="1" applyAlignment="1">
      <alignment horizontal="center"/>
    </xf>
    <xf numFmtId="0" fontId="35" fillId="0" borderId="166" xfId="0" applyFont="1" applyBorder="1" applyAlignment="1" applyProtection="1">
      <alignment horizontal="center"/>
      <protection locked="0"/>
    </xf>
    <xf numFmtId="0" fontId="35" fillId="0" borderId="304" xfId="0" applyFont="1" applyBorder="1" applyAlignment="1" applyProtection="1">
      <alignment horizontal="center"/>
      <protection locked="0"/>
    </xf>
    <xf numFmtId="1" fontId="35" fillId="28" borderId="55" xfId="41" applyNumberFormat="1" applyFont="1" applyFill="1" applyBorder="1" applyAlignment="1">
      <alignment horizontal="center"/>
    </xf>
    <xf numFmtId="1" fontId="37" fillId="0" borderId="55" xfId="41" applyNumberFormat="1" applyFont="1" applyBorder="1" applyAlignment="1">
      <alignment horizontal="center"/>
    </xf>
    <xf numFmtId="1" fontId="37" fillId="0" borderId="104" xfId="41" applyNumberFormat="1" applyFont="1" applyBorder="1" applyAlignment="1">
      <alignment horizontal="center"/>
    </xf>
    <xf numFmtId="0" fontId="37" fillId="0" borderId="66" xfId="40" applyFont="1" applyBorder="1" applyAlignment="1" applyProtection="1">
      <alignment horizontal="center"/>
      <protection locked="0"/>
    </xf>
    <xf numFmtId="0" fontId="37" fillId="0" borderId="68" xfId="40" applyFont="1" applyBorder="1" applyAlignment="1" applyProtection="1">
      <alignment horizontal="center"/>
      <protection locked="0"/>
    </xf>
    <xf numFmtId="0" fontId="37" fillId="0" borderId="129" xfId="40" applyFont="1" applyBorder="1" applyAlignment="1" applyProtection="1">
      <alignment horizontal="center"/>
      <protection locked="0"/>
    </xf>
    <xf numFmtId="0" fontId="37" fillId="0" borderId="55" xfId="40" applyFont="1" applyBorder="1" applyAlignment="1" applyProtection="1">
      <alignment horizontal="center"/>
      <protection locked="0"/>
    </xf>
    <xf numFmtId="0" fontId="37" fillId="0" borderId="45" xfId="40" applyFont="1" applyBorder="1" applyAlignment="1" applyProtection="1">
      <alignment horizontal="center"/>
      <protection locked="0"/>
    </xf>
    <xf numFmtId="1" fontId="35" fillId="34" borderId="104" xfId="41" applyNumberFormat="1" applyFont="1" applyFill="1" applyBorder="1" applyAlignment="1">
      <alignment horizontal="center"/>
    </xf>
    <xf numFmtId="1" fontId="35" fillId="34" borderId="101" xfId="41" applyNumberFormat="1" applyFont="1" applyFill="1" applyBorder="1" applyAlignment="1">
      <alignment horizontal="center"/>
    </xf>
    <xf numFmtId="0" fontId="35" fillId="34" borderId="104" xfId="40" applyFont="1" applyFill="1" applyBorder="1" applyAlignment="1" applyProtection="1">
      <alignment horizontal="center"/>
      <protection locked="0"/>
    </xf>
    <xf numFmtId="0" fontId="35" fillId="34" borderId="129" xfId="40" applyFont="1" applyFill="1" applyBorder="1" applyAlignment="1" applyProtection="1">
      <alignment horizontal="center"/>
      <protection locked="0"/>
    </xf>
    <xf numFmtId="0" fontId="35" fillId="34" borderId="106" xfId="40" applyFont="1" applyFill="1" applyBorder="1" applyAlignment="1" applyProtection="1">
      <alignment horizontal="center"/>
      <protection locked="0"/>
    </xf>
    <xf numFmtId="1" fontId="35" fillId="41" borderId="104" xfId="41" applyNumberFormat="1" applyFont="1" applyFill="1" applyBorder="1" applyAlignment="1">
      <alignment horizontal="center"/>
    </xf>
    <xf numFmtId="1" fontId="35" fillId="41" borderId="101" xfId="41" applyNumberFormat="1" applyFont="1" applyFill="1" applyBorder="1" applyAlignment="1">
      <alignment horizontal="center"/>
    </xf>
    <xf numFmtId="1" fontId="35" fillId="41" borderId="103" xfId="41" applyNumberFormat="1" applyFont="1" applyFill="1" applyBorder="1" applyAlignment="1">
      <alignment horizontal="center" vertical="center" shrinkToFit="1"/>
    </xf>
    <xf numFmtId="0" fontId="35" fillId="34" borderId="10" xfId="41" applyFont="1" applyFill="1" applyBorder="1"/>
    <xf numFmtId="0" fontId="35" fillId="34" borderId="0" xfId="0" applyFont="1" applyFill="1"/>
    <xf numFmtId="0" fontId="35" fillId="34" borderId="171" xfId="42" applyFont="1" applyFill="1" applyBorder="1" applyAlignment="1" applyProtection="1">
      <alignment horizontal="left" vertical="center"/>
      <protection locked="0"/>
    </xf>
    <xf numFmtId="1" fontId="35" fillId="34" borderId="87" xfId="41" applyNumberFormat="1" applyFont="1" applyFill="1" applyBorder="1" applyAlignment="1" applyProtection="1">
      <alignment horizontal="center"/>
      <protection locked="0"/>
    </xf>
    <xf numFmtId="0" fontId="35" fillId="34" borderId="156" xfId="41" applyFont="1" applyFill="1" applyBorder="1"/>
    <xf numFmtId="1" fontId="35" fillId="34" borderId="153" xfId="41" applyNumberFormat="1" applyFont="1" applyFill="1" applyBorder="1" applyAlignment="1">
      <alignment horizontal="center"/>
    </xf>
    <xf numFmtId="1" fontId="35" fillId="34" borderId="154" xfId="41" applyNumberFormat="1" applyFont="1" applyFill="1" applyBorder="1" applyAlignment="1">
      <alignment horizontal="center"/>
    </xf>
    <xf numFmtId="0" fontId="35" fillId="34" borderId="153" xfId="40" applyFont="1" applyFill="1" applyBorder="1" applyAlignment="1" applyProtection="1">
      <alignment horizontal="center"/>
      <protection locked="0"/>
    </xf>
    <xf numFmtId="0" fontId="35" fillId="34" borderId="158" xfId="40" applyFont="1" applyFill="1" applyBorder="1" applyAlignment="1" applyProtection="1">
      <alignment horizontal="center"/>
      <protection locked="0"/>
    </xf>
    <xf numFmtId="0" fontId="35" fillId="34" borderId="155" xfId="40" applyFont="1" applyFill="1" applyBorder="1" applyAlignment="1" applyProtection="1">
      <alignment horizontal="center"/>
      <protection locked="0"/>
    </xf>
    <xf numFmtId="1" fontId="35" fillId="34" borderId="158" xfId="41" applyNumberFormat="1" applyFont="1" applyFill="1" applyBorder="1" applyAlignment="1" applyProtection="1">
      <alignment horizontal="center"/>
      <protection locked="0"/>
    </xf>
    <xf numFmtId="1" fontId="35" fillId="34" borderId="159" xfId="41" applyNumberFormat="1" applyFont="1" applyFill="1" applyBorder="1" applyAlignment="1" applyProtection="1">
      <alignment horizontal="center"/>
      <protection locked="0"/>
    </xf>
    <xf numFmtId="1" fontId="35" fillId="41" borderId="153" xfId="41" applyNumberFormat="1" applyFont="1" applyFill="1" applyBorder="1" applyAlignment="1">
      <alignment horizontal="center"/>
    </xf>
    <xf numFmtId="1" fontId="35" fillId="41" borderId="154" xfId="41" applyNumberFormat="1" applyFont="1" applyFill="1" applyBorder="1" applyAlignment="1">
      <alignment horizontal="center"/>
    </xf>
    <xf numFmtId="1" fontId="35" fillId="41" borderId="160" xfId="41" applyNumberFormat="1" applyFont="1" applyFill="1" applyBorder="1" applyAlignment="1">
      <alignment horizontal="center" vertical="center" shrinkToFit="1"/>
    </xf>
    <xf numFmtId="0" fontId="42" fillId="25" borderId="97" xfId="41" applyFont="1" applyFill="1" applyBorder="1" applyAlignment="1">
      <alignment horizontal="left"/>
    </xf>
    <xf numFmtId="0" fontId="42" fillId="25" borderId="98" xfId="41" applyFont="1" applyFill="1" applyBorder="1"/>
    <xf numFmtId="1" fontId="36" fillId="24" borderId="36" xfId="42" applyNumberFormat="1" applyFont="1" applyFill="1" applyBorder="1" applyAlignment="1">
      <alignment horizontal="center"/>
    </xf>
    <xf numFmtId="0" fontId="36" fillId="24" borderId="99" xfId="42" applyFont="1" applyFill="1" applyBorder="1" applyAlignment="1">
      <alignment horizontal="center"/>
    </xf>
    <xf numFmtId="1" fontId="36" fillId="24" borderId="23" xfId="42" applyNumberFormat="1" applyFont="1" applyFill="1" applyBorder="1" applyAlignment="1">
      <alignment horizontal="center"/>
    </xf>
    <xf numFmtId="0" fontId="42" fillId="24" borderId="22" xfId="42" applyFont="1" applyFill="1" applyBorder="1" applyAlignment="1">
      <alignment horizontal="left"/>
    </xf>
    <xf numFmtId="0" fontId="42" fillId="24" borderId="23" xfId="42" applyFont="1" applyFill="1" applyBorder="1"/>
    <xf numFmtId="0" fontId="36" fillId="33" borderId="38" xfId="42" applyFont="1" applyFill="1" applyBorder="1" applyAlignment="1">
      <alignment horizontal="center"/>
    </xf>
    <xf numFmtId="0" fontId="36" fillId="33" borderId="99" xfId="42" applyFont="1" applyFill="1" applyBorder="1" applyAlignment="1">
      <alignment horizontal="center"/>
    </xf>
    <xf numFmtId="1" fontId="36" fillId="33" borderId="35" xfId="42" applyNumberFormat="1" applyFont="1" applyFill="1" applyBorder="1" applyAlignment="1">
      <alignment horizontal="center"/>
    </xf>
    <xf numFmtId="1" fontId="36" fillId="33" borderId="22" xfId="42" applyNumberFormat="1" applyFont="1" applyFill="1" applyBorder="1" applyAlignment="1">
      <alignment horizontal="center"/>
    </xf>
    <xf numFmtId="1" fontId="36" fillId="33" borderId="207" xfId="42" applyNumberFormat="1" applyFont="1" applyFill="1" applyBorder="1" applyAlignment="1">
      <alignment horizontal="center"/>
    </xf>
    <xf numFmtId="1" fontId="35" fillId="25" borderId="101" xfId="41" applyNumberFormat="1" applyFont="1" applyFill="1" applyBorder="1" applyAlignment="1">
      <alignment horizontal="center"/>
    </xf>
    <xf numFmtId="0" fontId="35" fillId="25" borderId="101" xfId="41" applyFont="1" applyFill="1" applyBorder="1" applyAlignment="1">
      <alignment horizontal="center"/>
    </xf>
    <xf numFmtId="1" fontId="35" fillId="25" borderId="107" xfId="41" applyNumberFormat="1" applyFont="1" applyFill="1" applyBorder="1" applyAlignment="1">
      <alignment horizontal="center"/>
    </xf>
    <xf numFmtId="1" fontId="35" fillId="25" borderId="206" xfId="41" applyNumberFormat="1" applyFont="1" applyFill="1" applyBorder="1" applyAlignment="1">
      <alignment horizontal="center" vertical="center" shrinkToFit="1"/>
    </xf>
    <xf numFmtId="0" fontId="35" fillId="0" borderId="239" xfId="41" applyFont="1" applyBorder="1"/>
    <xf numFmtId="0" fontId="35" fillId="0" borderId="213" xfId="41" applyFont="1" applyBorder="1"/>
    <xf numFmtId="0" fontId="35" fillId="0" borderId="240" xfId="41" applyFont="1" applyBorder="1"/>
    <xf numFmtId="0" fontId="35" fillId="0" borderId="241" xfId="41" applyFont="1" applyBorder="1"/>
    <xf numFmtId="1" fontId="36" fillId="24" borderId="105" xfId="42" applyNumberFormat="1" applyFont="1" applyFill="1" applyBorder="1" applyAlignment="1">
      <alignment horizontal="center" vertical="center"/>
    </xf>
    <xf numFmtId="1" fontId="42" fillId="25" borderId="284" xfId="41" applyNumberFormat="1" applyFont="1" applyFill="1" applyBorder="1" applyAlignment="1">
      <alignment horizontal="center"/>
    </xf>
    <xf numFmtId="1" fontId="42" fillId="25" borderId="265" xfId="41" applyNumberFormat="1" applyFont="1" applyFill="1" applyBorder="1" applyAlignment="1">
      <alignment horizontal="center"/>
    </xf>
    <xf numFmtId="0" fontId="42" fillId="33" borderId="22" xfId="42" applyFont="1" applyFill="1" applyBorder="1" applyAlignment="1">
      <alignment horizontal="left"/>
    </xf>
    <xf numFmtId="0" fontId="42" fillId="33" borderId="23" xfId="42" applyFont="1" applyFill="1" applyBorder="1"/>
    <xf numFmtId="0" fontId="42" fillId="0" borderId="10" xfId="41" applyFont="1" applyBorder="1"/>
    <xf numFmtId="0" fontId="42" fillId="24" borderId="96" xfId="42" applyFont="1" applyFill="1" applyBorder="1"/>
    <xf numFmtId="0" fontId="36" fillId="24" borderId="126" xfId="42" applyFont="1" applyFill="1" applyBorder="1" applyAlignment="1">
      <alignment horizontal="center"/>
    </xf>
    <xf numFmtId="1" fontId="55" fillId="24" borderId="25" xfId="42" applyNumberFormat="1" applyFont="1" applyFill="1" applyBorder="1" applyAlignment="1">
      <alignment horizontal="center"/>
    </xf>
    <xf numFmtId="1" fontId="36" fillId="24" borderId="25" xfId="42" applyNumberFormat="1" applyFont="1" applyFill="1" applyBorder="1" applyAlignment="1">
      <alignment horizontal="center"/>
    </xf>
    <xf numFmtId="0" fontId="36" fillId="24" borderId="128" xfId="42" applyFont="1" applyFill="1" applyBorder="1"/>
    <xf numFmtId="0" fontId="36" fillId="24" borderId="130" xfId="42" applyFont="1" applyFill="1" applyBorder="1"/>
    <xf numFmtId="1" fontId="36" fillId="24" borderId="0" xfId="42" applyNumberFormat="1" applyFont="1" applyFill="1" applyAlignment="1">
      <alignment horizontal="center"/>
    </xf>
    <xf numFmtId="0" fontId="36" fillId="24" borderId="24" xfId="42" applyFont="1" applyFill="1" applyBorder="1"/>
    <xf numFmtId="0" fontId="42" fillId="0" borderId="0" xfId="0" applyFont="1"/>
    <xf numFmtId="0" fontId="42" fillId="24" borderId="21" xfId="41" applyFont="1" applyFill="1" applyBorder="1"/>
    <xf numFmtId="0" fontId="42" fillId="24" borderId="16" xfId="0" applyFont="1" applyFill="1" applyBorder="1" applyAlignment="1">
      <alignment horizontal="center" vertical="center" wrapText="1"/>
    </xf>
    <xf numFmtId="0" fontId="42" fillId="24" borderId="29" xfId="0" applyFont="1" applyFill="1" applyBorder="1" applyAlignment="1">
      <alignment horizontal="center" vertical="center" wrapText="1"/>
    </xf>
    <xf numFmtId="1" fontId="36" fillId="24" borderId="161" xfId="42" applyNumberFormat="1" applyFont="1" applyFill="1" applyBorder="1" applyAlignment="1">
      <alignment horizontal="center" vertical="center"/>
    </xf>
    <xf numFmtId="0" fontId="36" fillId="24" borderId="229" xfId="41" applyFont="1" applyFill="1" applyBorder="1" applyAlignment="1">
      <alignment horizontal="center" vertical="center"/>
    </xf>
    <xf numFmtId="1" fontId="36" fillId="24" borderId="23" xfId="41" applyNumberFormat="1" applyFont="1" applyFill="1" applyBorder="1" applyAlignment="1">
      <alignment horizontal="center" vertical="center"/>
    </xf>
    <xf numFmtId="0" fontId="36" fillId="24" borderId="161" xfId="41" applyFont="1" applyFill="1" applyBorder="1" applyAlignment="1">
      <alignment horizontal="center" vertical="center"/>
    </xf>
    <xf numFmtId="1" fontId="36" fillId="24" borderId="229" xfId="41" applyNumberFormat="1" applyFont="1" applyFill="1" applyBorder="1" applyAlignment="1">
      <alignment horizontal="center" vertical="center"/>
    </xf>
    <xf numFmtId="1" fontId="36" fillId="24" borderId="143" xfId="41" applyNumberFormat="1" applyFont="1" applyFill="1" applyBorder="1" applyAlignment="1">
      <alignment horizontal="center" vertical="center"/>
    </xf>
    <xf numFmtId="0" fontId="36" fillId="24" borderId="99" xfId="41" applyFont="1" applyFill="1" applyBorder="1" applyAlignment="1">
      <alignment horizontal="center" vertical="center"/>
    </xf>
    <xf numFmtId="0" fontId="36" fillId="24" borderId="230" xfId="41" applyFont="1" applyFill="1" applyBorder="1" applyAlignment="1">
      <alignment horizontal="center" vertical="center"/>
    </xf>
    <xf numFmtId="1" fontId="36" fillId="24" borderId="35" xfId="41" applyNumberFormat="1" applyFont="1" applyFill="1" applyBorder="1" applyAlignment="1">
      <alignment horizontal="center" vertical="center"/>
    </xf>
    <xf numFmtId="1" fontId="36" fillId="24" borderId="37" xfId="41" applyNumberFormat="1" applyFont="1" applyFill="1" applyBorder="1" applyAlignment="1">
      <alignment horizontal="center" vertical="center"/>
    </xf>
    <xf numFmtId="0" fontId="36" fillId="0" borderId="22" xfId="41" applyFont="1" applyBorder="1" applyAlignment="1">
      <alignment horizontal="center" vertical="center"/>
    </xf>
    <xf numFmtId="0" fontId="42" fillId="0" borderId="209" xfId="41" applyFont="1" applyBorder="1" applyAlignment="1">
      <alignment horizontal="center" vertical="center"/>
    </xf>
    <xf numFmtId="1" fontId="36" fillId="25" borderId="252" xfId="41" applyNumberFormat="1" applyFont="1" applyFill="1" applyBorder="1" applyAlignment="1">
      <alignment horizontal="center" vertical="center"/>
    </xf>
    <xf numFmtId="1" fontId="36" fillId="25" borderId="253" xfId="41" applyNumberFormat="1" applyFont="1" applyFill="1" applyBorder="1" applyAlignment="1">
      <alignment horizontal="center" vertical="center"/>
    </xf>
    <xf numFmtId="0" fontId="36" fillId="0" borderId="23" xfId="41" applyFont="1" applyBorder="1" applyAlignment="1">
      <alignment horizontal="center" vertical="center"/>
    </xf>
    <xf numFmtId="0" fontId="42" fillId="0" borderId="143" xfId="41" applyFont="1" applyBorder="1" applyAlignment="1">
      <alignment horizontal="center" vertical="center"/>
    </xf>
    <xf numFmtId="1" fontId="36" fillId="25" borderId="108" xfId="41" applyNumberFormat="1" applyFont="1" applyFill="1" applyBorder="1" applyAlignment="1">
      <alignment horizontal="center"/>
    </xf>
    <xf numFmtId="1" fontId="36" fillId="25" borderId="231" xfId="41" applyNumberFormat="1" applyFont="1" applyFill="1" applyBorder="1" applyAlignment="1">
      <alignment horizontal="center"/>
    </xf>
    <xf numFmtId="0" fontId="36" fillId="24" borderId="143" xfId="41" applyFont="1" applyFill="1" applyBorder="1" applyAlignment="1">
      <alignment horizontal="center" vertical="center"/>
    </xf>
    <xf numFmtId="1" fontId="36" fillId="24" borderId="232" xfId="0" applyNumberFormat="1" applyFont="1" applyFill="1" applyBorder="1" applyAlignment="1">
      <alignment horizontal="center" vertical="center"/>
    </xf>
    <xf numFmtId="1" fontId="36" fillId="24" borderId="143" xfId="0" applyNumberFormat="1" applyFont="1" applyFill="1" applyBorder="1" applyAlignment="1">
      <alignment horizontal="center" vertical="center"/>
    </xf>
    <xf numFmtId="1" fontId="36" fillId="24" borderId="232" xfId="41" applyNumberFormat="1" applyFont="1" applyFill="1" applyBorder="1" applyAlignment="1">
      <alignment horizontal="center" vertical="center"/>
    </xf>
    <xf numFmtId="1" fontId="36" fillId="24" borderId="23" xfId="0" applyNumberFormat="1" applyFont="1" applyFill="1" applyBorder="1" applyAlignment="1">
      <alignment horizontal="center" vertical="center"/>
    </xf>
    <xf numFmtId="1" fontId="36" fillId="24" borderId="233" xfId="0" applyNumberFormat="1" applyFont="1" applyFill="1" applyBorder="1" applyAlignment="1">
      <alignment horizontal="center" vertical="center"/>
    </xf>
    <xf numFmtId="0" fontId="36" fillId="40" borderId="161" xfId="41" applyFont="1" applyFill="1" applyBorder="1" applyAlignment="1">
      <alignment horizontal="center" vertical="center"/>
    </xf>
    <xf numFmtId="1" fontId="36" fillId="39" borderId="252" xfId="41" applyNumberFormat="1" applyFont="1" applyFill="1" applyBorder="1" applyAlignment="1">
      <alignment horizontal="center" vertical="center"/>
    </xf>
    <xf numFmtId="1" fontId="36" fillId="39" borderId="253" xfId="41" applyNumberFormat="1" applyFont="1" applyFill="1" applyBorder="1" applyAlignment="1">
      <alignment horizontal="center" vertical="center"/>
    </xf>
    <xf numFmtId="0" fontId="36" fillId="40" borderId="0" xfId="41" applyFont="1" applyFill="1" applyAlignment="1">
      <alignment horizontal="center" vertical="center"/>
    </xf>
    <xf numFmtId="1" fontId="36" fillId="25" borderId="234" xfId="41" applyNumberFormat="1" applyFont="1" applyFill="1" applyBorder="1" applyAlignment="1">
      <alignment horizontal="center"/>
    </xf>
    <xf numFmtId="1" fontId="36" fillId="25" borderId="235" xfId="41" applyNumberFormat="1" applyFont="1" applyFill="1" applyBorder="1" applyAlignment="1">
      <alignment horizontal="center"/>
    </xf>
    <xf numFmtId="1" fontId="36" fillId="25" borderId="236" xfId="41" applyNumberFormat="1" applyFont="1" applyFill="1" applyBorder="1" applyAlignment="1">
      <alignment horizontal="center"/>
    </xf>
    <xf numFmtId="1" fontId="36" fillId="25" borderId="237" xfId="41" applyNumberFormat="1" applyFont="1" applyFill="1" applyBorder="1" applyAlignment="1">
      <alignment horizontal="center"/>
    </xf>
    <xf numFmtId="0" fontId="36" fillId="24" borderId="233" xfId="41" applyFont="1" applyFill="1" applyBorder="1" applyAlignment="1">
      <alignment horizontal="center"/>
    </xf>
    <xf numFmtId="0" fontId="42" fillId="40" borderId="243" xfId="0" applyFont="1" applyFill="1" applyBorder="1" applyAlignment="1">
      <alignment horizontal="center" vertical="center" wrapText="1"/>
    </xf>
    <xf numFmtId="0" fontId="36" fillId="40" borderId="243" xfId="0" applyFont="1" applyFill="1" applyBorder="1" applyAlignment="1">
      <alignment horizontal="center" vertical="center" wrapText="1"/>
    </xf>
    <xf numFmtId="0" fontId="42" fillId="40" borderId="32" xfId="0" applyFont="1" applyFill="1" applyBorder="1" applyAlignment="1">
      <alignment horizontal="center" vertical="center" wrapText="1"/>
    </xf>
    <xf numFmtId="0" fontId="42" fillId="40" borderId="244" xfId="0" applyFont="1" applyFill="1" applyBorder="1" applyAlignment="1">
      <alignment vertical="center" wrapText="1"/>
    </xf>
    <xf numFmtId="0" fontId="42" fillId="40" borderId="245" xfId="0" applyFont="1" applyFill="1" applyBorder="1" applyAlignment="1">
      <alignment vertical="center" wrapText="1"/>
    </xf>
    <xf numFmtId="0" fontId="36" fillId="40" borderId="171" xfId="0" applyFont="1" applyFill="1" applyBorder="1" applyAlignment="1">
      <alignment horizontal="center" vertical="center" wrapText="1"/>
    </xf>
    <xf numFmtId="1" fontId="36" fillId="40" borderId="171" xfId="0" applyNumberFormat="1" applyFont="1" applyFill="1" applyBorder="1" applyAlignment="1">
      <alignment horizontal="center" vertical="center" wrapText="1"/>
    </xf>
    <xf numFmtId="0" fontId="36" fillId="40" borderId="100" xfId="0" applyFont="1" applyFill="1" applyBorder="1" applyAlignment="1">
      <alignment horizontal="center" vertical="center" wrapText="1"/>
    </xf>
    <xf numFmtId="0" fontId="36" fillId="40" borderId="205" xfId="0" applyFont="1" applyFill="1" applyBorder="1" applyAlignment="1">
      <alignment horizontal="center" vertical="center" wrapText="1"/>
    </xf>
    <xf numFmtId="0" fontId="36" fillId="40" borderId="171" xfId="41" applyFont="1" applyFill="1" applyBorder="1" applyAlignment="1">
      <alignment horizontal="center"/>
    </xf>
    <xf numFmtId="0" fontId="36" fillId="40" borderId="120" xfId="41" applyFont="1" applyFill="1" applyBorder="1" applyAlignment="1">
      <alignment horizontal="center"/>
    </xf>
    <xf numFmtId="0" fontId="36" fillId="40" borderId="19" xfId="41" applyFont="1" applyFill="1" applyBorder="1" applyAlignment="1">
      <alignment horizontal="center"/>
    </xf>
    <xf numFmtId="0" fontId="36" fillId="40" borderId="12" xfId="41" applyFont="1" applyFill="1" applyBorder="1" applyAlignment="1">
      <alignment horizontal="center"/>
    </xf>
    <xf numFmtId="0" fontId="36" fillId="40" borderId="249" xfId="41" applyFont="1" applyFill="1" applyBorder="1" applyAlignment="1">
      <alignment horizontal="center"/>
    </xf>
    <xf numFmtId="0" fontId="36" fillId="0" borderId="0" xfId="41" applyFont="1"/>
    <xf numFmtId="0" fontId="36" fillId="33" borderId="162" xfId="42" applyFont="1" applyFill="1" applyBorder="1" applyAlignment="1">
      <alignment horizontal="center"/>
    </xf>
    <xf numFmtId="1" fontId="36" fillId="35" borderId="22" xfId="42" applyNumberFormat="1" applyFont="1" applyFill="1" applyBorder="1" applyAlignment="1">
      <alignment horizontal="center"/>
    </xf>
    <xf numFmtId="1" fontId="36" fillId="35" borderId="233" xfId="42" applyNumberFormat="1" applyFont="1" applyFill="1" applyBorder="1" applyAlignment="1">
      <alignment horizontal="center"/>
    </xf>
    <xf numFmtId="1" fontId="36" fillId="35" borderId="238" xfId="42" applyNumberFormat="1" applyFont="1" applyFill="1" applyBorder="1" applyAlignment="1">
      <alignment horizontal="center"/>
    </xf>
    <xf numFmtId="0" fontId="35" fillId="34" borderId="146" xfId="0" applyFont="1" applyFill="1" applyBorder="1" applyAlignment="1" applyProtection="1">
      <alignment vertical="center" shrinkToFit="1"/>
      <protection locked="0"/>
    </xf>
    <xf numFmtId="0" fontId="35" fillId="0" borderId="305" xfId="0" applyFont="1" applyBorder="1" applyAlignment="1" applyProtection="1">
      <alignment horizontal="center"/>
      <protection locked="0"/>
    </xf>
    <xf numFmtId="0" fontId="35" fillId="0" borderId="182" xfId="40" applyFont="1" applyBorder="1" applyAlignment="1" applyProtection="1">
      <alignment horizontal="center"/>
      <protection locked="0"/>
    </xf>
    <xf numFmtId="1" fontId="35" fillId="0" borderId="200" xfId="41" applyNumberFormat="1" applyFont="1" applyBorder="1" applyAlignment="1">
      <alignment horizontal="center"/>
    </xf>
    <xf numFmtId="1" fontId="35" fillId="0" borderId="70" xfId="41" applyNumberFormat="1" applyFont="1" applyBorder="1" applyAlignment="1">
      <alignment horizontal="center"/>
    </xf>
    <xf numFmtId="0" fontId="35" fillId="0" borderId="70" xfId="40" applyFont="1" applyBorder="1" applyAlignment="1" applyProtection="1">
      <alignment horizontal="center"/>
      <protection locked="0"/>
    </xf>
    <xf numFmtId="0" fontId="35" fillId="0" borderId="201" xfId="40" applyFont="1" applyBorder="1" applyAlignment="1" applyProtection="1">
      <alignment horizontal="center"/>
      <protection locked="0"/>
    </xf>
    <xf numFmtId="0" fontId="35" fillId="0" borderId="202" xfId="40" applyFont="1" applyBorder="1" applyAlignment="1" applyProtection="1">
      <alignment horizontal="center"/>
      <protection locked="0"/>
    </xf>
    <xf numFmtId="1" fontId="35" fillId="34" borderId="200" xfId="41" applyNumberFormat="1" applyFont="1" applyFill="1" applyBorder="1" applyAlignment="1">
      <alignment horizontal="center"/>
    </xf>
    <xf numFmtId="1" fontId="35" fillId="34" borderId="70" xfId="41" applyNumberFormat="1" applyFont="1" applyFill="1" applyBorder="1" applyAlignment="1">
      <alignment horizontal="center"/>
    </xf>
    <xf numFmtId="0" fontId="35" fillId="34" borderId="70" xfId="40" applyFont="1" applyFill="1" applyBorder="1" applyAlignment="1" applyProtection="1">
      <alignment horizontal="center"/>
      <protection locked="0"/>
    </xf>
    <xf numFmtId="0" fontId="35" fillId="34" borderId="202" xfId="40" applyFont="1" applyFill="1" applyBorder="1" applyAlignment="1" applyProtection="1">
      <alignment horizontal="center"/>
      <protection locked="0"/>
    </xf>
    <xf numFmtId="0" fontId="35" fillId="0" borderId="203" xfId="40" applyFont="1" applyBorder="1" applyAlignment="1" applyProtection="1">
      <alignment horizontal="center"/>
      <protection locked="0"/>
    </xf>
    <xf numFmtId="1" fontId="37" fillId="0" borderId="101" xfId="41" applyNumberFormat="1" applyFont="1" applyBorder="1" applyAlignment="1">
      <alignment horizontal="center"/>
    </xf>
    <xf numFmtId="0" fontId="37" fillId="0" borderId="101" xfId="41" applyFont="1" applyBorder="1" applyAlignment="1">
      <alignment horizontal="center"/>
    </xf>
    <xf numFmtId="1" fontId="35" fillId="0" borderId="183" xfId="41" applyNumberFormat="1" applyFont="1" applyBorder="1" applyAlignment="1" applyProtection="1">
      <alignment horizontal="center"/>
      <protection locked="0"/>
    </xf>
    <xf numFmtId="1" fontId="36" fillId="24" borderId="254" xfId="42" applyNumberFormat="1" applyFont="1" applyFill="1" applyBorder="1" applyAlignment="1">
      <alignment horizontal="center"/>
    </xf>
    <xf numFmtId="0" fontId="35" fillId="24" borderId="16" xfId="49" applyFont="1" applyFill="1" applyBorder="1" applyAlignment="1">
      <alignment horizontal="left" vertical="center" wrapText="1"/>
    </xf>
    <xf numFmtId="1" fontId="36" fillId="24" borderId="251" xfId="42" applyNumberFormat="1" applyFont="1" applyFill="1" applyBorder="1" applyAlignment="1">
      <alignment horizontal="center" vertical="center"/>
    </xf>
    <xf numFmtId="0" fontId="35" fillId="24" borderId="251" xfId="42" applyFont="1" applyFill="1" applyBorder="1"/>
    <xf numFmtId="0" fontId="35" fillId="24" borderId="282" xfId="42" applyFont="1" applyFill="1" applyBorder="1"/>
    <xf numFmtId="0" fontId="42" fillId="0" borderId="0" xfId="41" applyFont="1" applyAlignment="1" applyProtection="1">
      <alignment horizontal="left" vertical="center"/>
      <protection locked="0"/>
    </xf>
    <xf numFmtId="0" fontId="42" fillId="0" borderId="0" xfId="41" applyFont="1" applyAlignment="1">
      <alignment horizontal="center"/>
    </xf>
    <xf numFmtId="0" fontId="42" fillId="0" borderId="0" xfId="41" applyFont="1" applyProtection="1">
      <protection locked="0"/>
    </xf>
    <xf numFmtId="1" fontId="42" fillId="0" borderId="0" xfId="41" applyNumberFormat="1" applyFont="1" applyAlignment="1" applyProtection="1">
      <alignment horizontal="center"/>
      <protection locked="0"/>
    </xf>
    <xf numFmtId="0" fontId="43" fillId="0" borderId="0" xfId="41" applyFont="1" applyAlignment="1" applyProtection="1">
      <alignment horizontal="center"/>
      <protection locked="0"/>
    </xf>
    <xf numFmtId="0" fontId="42" fillId="0" borderId="0" xfId="41" applyFont="1" applyAlignment="1" applyProtection="1">
      <alignment horizontal="center"/>
      <protection locked="0"/>
    </xf>
    <xf numFmtId="1" fontId="42" fillId="0" borderId="0" xfId="41" applyNumberFormat="1" applyFont="1" applyAlignment="1">
      <alignment horizontal="center"/>
    </xf>
    <xf numFmtId="1" fontId="42" fillId="0" borderId="0" xfId="41" applyNumberFormat="1" applyFont="1" applyAlignment="1">
      <alignment horizontal="center" vertical="center" shrinkToFit="1"/>
    </xf>
    <xf numFmtId="0" fontId="42" fillId="0" borderId="0" xfId="41" applyFont="1" applyAlignment="1" applyProtection="1">
      <alignment horizontal="left"/>
      <protection locked="0"/>
    </xf>
    <xf numFmtId="0" fontId="36" fillId="24" borderId="31" xfId="42" applyFont="1" applyFill="1" applyBorder="1" applyAlignment="1">
      <alignment horizontal="center"/>
    </xf>
    <xf numFmtId="0" fontId="36" fillId="24" borderId="25" xfId="42" applyFont="1" applyFill="1" applyBorder="1"/>
    <xf numFmtId="0" fontId="36" fillId="24" borderId="40" xfId="42" applyFont="1" applyFill="1" applyBorder="1"/>
    <xf numFmtId="0" fontId="36" fillId="40" borderId="242" xfId="41" applyFont="1" applyFill="1" applyBorder="1" applyAlignment="1">
      <alignment horizontal="center" vertical="center" wrapText="1"/>
    </xf>
    <xf numFmtId="0" fontId="36" fillId="40" borderId="32" xfId="0" applyFont="1" applyFill="1" applyBorder="1" applyAlignment="1">
      <alignment horizontal="center" vertical="center" wrapText="1"/>
    </xf>
    <xf numFmtId="0" fontId="36" fillId="40" borderId="244" xfId="0" applyFont="1" applyFill="1" applyBorder="1" applyAlignment="1">
      <alignment vertical="center" wrapText="1"/>
    </xf>
    <xf numFmtId="0" fontId="36" fillId="40" borderId="245" xfId="0" applyFont="1" applyFill="1" applyBorder="1" applyAlignment="1">
      <alignment vertical="center" wrapText="1"/>
    </xf>
    <xf numFmtId="1" fontId="35" fillId="34" borderId="173" xfId="41" applyNumberFormat="1" applyFont="1" applyFill="1" applyBorder="1" applyAlignment="1">
      <alignment horizontal="center"/>
    </xf>
    <xf numFmtId="0" fontId="35" fillId="34" borderId="214" xfId="41" applyFont="1" applyFill="1" applyBorder="1" applyAlignment="1">
      <alignment horizontal="center"/>
    </xf>
    <xf numFmtId="0" fontId="42" fillId="0" borderId="70" xfId="41" applyFont="1" applyBorder="1"/>
    <xf numFmtId="0" fontId="36" fillId="24" borderId="20" xfId="42" applyFont="1" applyFill="1" applyBorder="1" applyAlignment="1">
      <alignment horizontal="center"/>
    </xf>
    <xf numFmtId="0" fontId="36" fillId="24" borderId="132" xfId="42" applyFont="1" applyFill="1" applyBorder="1"/>
    <xf numFmtId="0" fontId="29" fillId="0" borderId="0" xfId="0" applyFont="1"/>
    <xf numFmtId="49" fontId="35" fillId="34" borderId="55" xfId="41" applyNumberFormat="1" applyFont="1" applyFill="1" applyBorder="1" applyAlignment="1">
      <alignment horizontal="center"/>
    </xf>
    <xf numFmtId="49" fontId="35" fillId="34" borderId="66" xfId="40" applyNumberFormat="1" applyFont="1" applyFill="1" applyBorder="1" applyAlignment="1" applyProtection="1">
      <alignment horizontal="center"/>
      <protection locked="0"/>
    </xf>
    <xf numFmtId="49" fontId="35" fillId="34" borderId="87" xfId="40" applyNumberFormat="1" applyFont="1" applyFill="1" applyBorder="1" applyAlignment="1" applyProtection="1">
      <alignment horizontal="center"/>
      <protection locked="0"/>
    </xf>
    <xf numFmtId="0" fontId="37" fillId="25" borderId="48" xfId="41" applyFont="1" applyFill="1" applyBorder="1" applyAlignment="1">
      <alignment horizontal="center" vertical="center"/>
    </xf>
    <xf numFmtId="0" fontId="37" fillId="25" borderId="56" xfId="41" applyFont="1" applyFill="1" applyBorder="1" applyAlignment="1">
      <alignment horizontal="center" textRotation="90"/>
    </xf>
    <xf numFmtId="165" fontId="26" fillId="0" borderId="0" xfId="26" applyNumberFormat="1" applyFont="1" applyFill="1" applyBorder="1" applyAlignment="1">
      <alignment horizontal="center" vertical="center"/>
    </xf>
    <xf numFmtId="1" fontId="26" fillId="0" borderId="0" xfId="41" applyNumberFormat="1" applyFont="1" applyAlignment="1">
      <alignment horizontal="center" vertical="center" wrapText="1" shrinkToFit="1"/>
    </xf>
    <xf numFmtId="0" fontId="36" fillId="24" borderId="162" xfId="41" applyFont="1" applyFill="1" applyBorder="1" applyAlignment="1">
      <alignment horizontal="center"/>
    </xf>
    <xf numFmtId="0" fontId="47" fillId="0" borderId="45" xfId="40" applyFont="1" applyBorder="1" applyAlignment="1" applyProtection="1">
      <alignment horizontal="center"/>
      <protection locked="0"/>
    </xf>
    <xf numFmtId="0" fontId="47" fillId="0" borderId="218" xfId="40" applyFont="1" applyBorder="1" applyAlignment="1" applyProtection="1">
      <alignment horizontal="center"/>
      <protection locked="0"/>
    </xf>
    <xf numFmtId="1" fontId="37" fillId="0" borderId="220" xfId="41" applyNumberFormat="1" applyFont="1" applyBorder="1" applyAlignment="1">
      <alignment horizontal="center"/>
    </xf>
    <xf numFmtId="0" fontId="37" fillId="0" borderId="221" xfId="40" applyFont="1" applyBorder="1" applyAlignment="1" applyProtection="1">
      <alignment horizontal="center"/>
      <protection locked="0"/>
    </xf>
    <xf numFmtId="0" fontId="37" fillId="0" borderId="204" xfId="40" applyFont="1" applyBorder="1" applyAlignment="1" applyProtection="1">
      <alignment horizontal="center"/>
      <protection locked="0"/>
    </xf>
    <xf numFmtId="1" fontId="37" fillId="0" borderId="221" xfId="41" applyNumberFormat="1" applyFont="1" applyBorder="1" applyAlignment="1">
      <alignment horizontal="center"/>
    </xf>
    <xf numFmtId="0" fontId="37" fillId="0" borderId="222" xfId="40" applyFont="1" applyBorder="1" applyAlignment="1" applyProtection="1">
      <alignment horizontal="center"/>
      <protection locked="0"/>
    </xf>
    <xf numFmtId="1" fontId="35" fillId="0" borderId="171" xfId="41" applyNumberFormat="1" applyFont="1" applyBorder="1" applyAlignment="1">
      <alignment horizontal="center"/>
    </xf>
    <xf numFmtId="0" fontId="35" fillId="0" borderId="171" xfId="40" applyFont="1" applyBorder="1" applyAlignment="1" applyProtection="1">
      <alignment horizontal="center"/>
      <protection locked="0"/>
    </xf>
    <xf numFmtId="1" fontId="35" fillId="0" borderId="72" xfId="41" applyNumberFormat="1" applyFont="1" applyBorder="1" applyAlignment="1">
      <alignment horizontal="center"/>
    </xf>
    <xf numFmtId="0" fontId="35" fillId="0" borderId="88" xfId="40" applyFont="1" applyBorder="1" applyAlignment="1" applyProtection="1">
      <alignment horizontal="center"/>
      <protection locked="0"/>
    </xf>
    <xf numFmtId="0" fontId="35" fillId="0" borderId="218" xfId="40" applyFont="1" applyBorder="1" applyAlignment="1" applyProtection="1">
      <alignment horizontal="center"/>
      <protection locked="0"/>
    </xf>
    <xf numFmtId="1" fontId="35" fillId="0" borderId="88" xfId="41" applyNumberFormat="1" applyFont="1" applyBorder="1" applyAlignment="1">
      <alignment horizontal="center"/>
    </xf>
    <xf numFmtId="0" fontId="35" fillId="0" borderId="72" xfId="40" applyFont="1" applyBorder="1" applyAlignment="1" applyProtection="1">
      <alignment horizontal="center"/>
      <protection locked="0"/>
    </xf>
    <xf numFmtId="0" fontId="35" fillId="0" borderId="71" xfId="40" applyFont="1" applyBorder="1" applyAlignment="1" applyProtection="1">
      <alignment horizontal="center"/>
      <protection locked="0"/>
    </xf>
    <xf numFmtId="1" fontId="37" fillId="0" borderId="0" xfId="41" applyNumberFormat="1" applyFont="1" applyAlignment="1" applyProtection="1">
      <alignment horizontal="center"/>
      <protection locked="0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justify" vertical="center"/>
    </xf>
    <xf numFmtId="1" fontId="37" fillId="0" borderId="0" xfId="0" applyNumberFormat="1" applyFont="1"/>
    <xf numFmtId="0" fontId="35" fillId="0" borderId="146" xfId="41" applyFont="1" applyBorder="1" applyProtection="1">
      <protection locked="0"/>
    </xf>
    <xf numFmtId="0" fontId="35" fillId="0" borderId="55" xfId="41" applyFont="1" applyBorder="1" applyAlignment="1">
      <alignment horizontal="center"/>
    </xf>
    <xf numFmtId="1" fontId="35" fillId="0" borderId="217" xfId="41" applyNumberFormat="1" applyFont="1" applyBorder="1" applyAlignment="1" applyProtection="1">
      <alignment horizontal="center"/>
      <protection locked="0"/>
    </xf>
    <xf numFmtId="1" fontId="35" fillId="0" borderId="219" xfId="41" applyNumberFormat="1" applyFont="1" applyBorder="1" applyAlignment="1" applyProtection="1">
      <alignment horizontal="center"/>
      <protection locked="0"/>
    </xf>
    <xf numFmtId="1" fontId="44" fillId="0" borderId="55" xfId="41" applyNumberFormat="1" applyFont="1" applyBorder="1" applyAlignment="1">
      <alignment horizontal="center"/>
    </xf>
    <xf numFmtId="1" fontId="56" fillId="35" borderId="232" xfId="42" applyNumberFormat="1" applyFont="1" applyFill="1" applyBorder="1" applyAlignment="1">
      <alignment horizontal="center"/>
    </xf>
    <xf numFmtId="1" fontId="35" fillId="0" borderId="150" xfId="41" applyNumberFormat="1" applyFont="1" applyBorder="1" applyAlignment="1">
      <alignment horizontal="center"/>
    </xf>
    <xf numFmtId="0" fontId="35" fillId="0" borderId="151" xfId="40" applyFont="1" applyBorder="1" applyAlignment="1" applyProtection="1">
      <alignment horizontal="center"/>
      <protection locked="0"/>
    </xf>
    <xf numFmtId="0" fontId="35" fillId="0" borderId="152" xfId="40" applyFont="1" applyBorder="1" applyAlignment="1" applyProtection="1">
      <alignment horizontal="center"/>
      <protection locked="0"/>
    </xf>
    <xf numFmtId="1" fontId="45" fillId="35" borderId="232" xfId="42" applyNumberFormat="1" applyFont="1" applyFill="1" applyBorder="1" applyAlignment="1">
      <alignment horizontal="center"/>
    </xf>
    <xf numFmtId="0" fontId="35" fillId="0" borderId="145" xfId="42" applyFont="1" applyBorder="1" applyAlignment="1" applyProtection="1">
      <alignment horizontal="left" vertical="center"/>
      <protection locked="0"/>
    </xf>
    <xf numFmtId="0" fontId="35" fillId="0" borderId="104" xfId="41" applyFont="1" applyBorder="1" applyAlignment="1">
      <alignment horizontal="center"/>
    </xf>
    <xf numFmtId="1" fontId="35" fillId="0" borderId="110" xfId="41" applyNumberFormat="1" applyFont="1" applyBorder="1" applyAlignment="1" applyProtection="1">
      <alignment horizontal="center"/>
      <protection locked="0"/>
    </xf>
    <xf numFmtId="1" fontId="57" fillId="0" borderId="139" xfId="41" applyNumberFormat="1" applyFont="1" applyBorder="1" applyAlignment="1">
      <alignment horizontal="center"/>
    </xf>
    <xf numFmtId="1" fontId="57" fillId="0" borderId="101" xfId="41" applyNumberFormat="1" applyFont="1" applyBorder="1" applyAlignment="1">
      <alignment horizontal="center"/>
    </xf>
    <xf numFmtId="0" fontId="57" fillId="0" borderId="104" xfId="41" applyFont="1" applyBorder="1" applyAlignment="1">
      <alignment horizontal="center"/>
    </xf>
    <xf numFmtId="1" fontId="35" fillId="0" borderId="129" xfId="41" applyNumberFormat="1" applyFont="1" applyBorder="1" applyAlignment="1" applyProtection="1">
      <alignment horizontal="center"/>
      <protection locked="0"/>
    </xf>
    <xf numFmtId="0" fontId="57" fillId="0" borderId="104" xfId="40" applyFont="1" applyBorder="1" applyAlignment="1" applyProtection="1">
      <alignment horizontal="center"/>
      <protection locked="0"/>
    </xf>
    <xf numFmtId="1" fontId="57" fillId="0" borderId="104" xfId="41" applyNumberFormat="1" applyFont="1" applyBorder="1" applyAlignment="1">
      <alignment horizontal="center"/>
    </xf>
    <xf numFmtId="1" fontId="57" fillId="0" borderId="166" xfId="0" applyNumberFormat="1" applyFont="1" applyBorder="1" applyAlignment="1">
      <alignment horizontal="center"/>
    </xf>
    <xf numFmtId="0" fontId="57" fillId="0" borderId="166" xfId="0" applyFont="1" applyBorder="1" applyAlignment="1" applyProtection="1">
      <alignment horizontal="center"/>
      <protection locked="0"/>
    </xf>
    <xf numFmtId="0" fontId="57" fillId="0" borderId="305" xfId="0" applyFont="1" applyBorder="1" applyAlignment="1" applyProtection="1">
      <alignment horizontal="center"/>
      <protection locked="0"/>
    </xf>
    <xf numFmtId="1" fontId="35" fillId="25" borderId="103" xfId="41" applyNumberFormat="1" applyFont="1" applyFill="1" applyBorder="1" applyAlignment="1">
      <alignment horizontal="center" vertical="center" shrinkToFit="1"/>
    </xf>
    <xf numFmtId="1" fontId="35" fillId="39" borderId="101" xfId="41" applyNumberFormat="1" applyFont="1" applyFill="1" applyBorder="1" applyAlignment="1">
      <alignment horizontal="center"/>
    </xf>
    <xf numFmtId="1" fontId="35" fillId="0" borderId="103" xfId="41" applyNumberFormat="1" applyFont="1" applyBorder="1" applyAlignment="1" applyProtection="1">
      <alignment horizontal="center"/>
      <protection locked="0"/>
    </xf>
    <xf numFmtId="1" fontId="35" fillId="34" borderId="103" xfId="41" applyNumberFormat="1" applyFont="1" applyFill="1" applyBorder="1" applyAlignment="1" applyProtection="1">
      <alignment horizontal="center"/>
      <protection locked="0"/>
    </xf>
    <xf numFmtId="9" fontId="35" fillId="0" borderId="101" xfId="50" applyFont="1" applyBorder="1" applyAlignment="1">
      <alignment horizontal="center"/>
    </xf>
    <xf numFmtId="9" fontId="35" fillId="0" borderId="104" xfId="50" applyFont="1" applyBorder="1" applyAlignment="1" applyProtection="1">
      <alignment horizontal="center"/>
      <protection locked="0"/>
    </xf>
    <xf numFmtId="9" fontId="35" fillId="0" borderId="129" xfId="50" applyFont="1" applyBorder="1" applyAlignment="1" applyProtection="1">
      <alignment horizontal="center"/>
      <protection locked="0"/>
    </xf>
    <xf numFmtId="9" fontId="35" fillId="0" borderId="104" xfId="50" applyFont="1" applyBorder="1" applyAlignment="1">
      <alignment horizontal="center"/>
    </xf>
    <xf numFmtId="9" fontId="35" fillId="0" borderId="106" xfId="50" applyFont="1" applyBorder="1" applyAlignment="1" applyProtection="1">
      <alignment horizontal="center"/>
      <protection locked="0"/>
    </xf>
    <xf numFmtId="9" fontId="35" fillId="0" borderId="104" xfId="50" applyFont="1" applyFill="1" applyBorder="1" applyAlignment="1">
      <alignment horizontal="center"/>
    </xf>
    <xf numFmtId="9" fontId="35" fillId="0" borderId="101" xfId="50" applyFont="1" applyFill="1" applyBorder="1" applyAlignment="1">
      <alignment horizontal="center"/>
    </xf>
    <xf numFmtId="9" fontId="35" fillId="0" borderId="104" xfId="50" applyFont="1" applyFill="1" applyBorder="1" applyAlignment="1" applyProtection="1">
      <alignment horizontal="center"/>
      <protection locked="0"/>
    </xf>
    <xf numFmtId="9" fontId="35" fillId="0" borderId="106" xfId="50" applyFont="1" applyFill="1" applyBorder="1" applyAlignment="1" applyProtection="1">
      <alignment horizontal="center"/>
      <protection locked="0"/>
    </xf>
    <xf numFmtId="1" fontId="35" fillId="0" borderId="101" xfId="50" applyNumberFormat="1" applyFont="1" applyBorder="1" applyAlignment="1">
      <alignment horizontal="center"/>
    </xf>
    <xf numFmtId="1" fontId="35" fillId="0" borderId="104" xfId="50" applyNumberFormat="1" applyFont="1" applyBorder="1" applyAlignment="1" applyProtection="1">
      <alignment horizontal="center"/>
      <protection locked="0"/>
    </xf>
    <xf numFmtId="9" fontId="35" fillId="34" borderId="101" xfId="50" applyFont="1" applyFill="1" applyBorder="1" applyAlignment="1">
      <alignment horizontal="center"/>
    </xf>
    <xf numFmtId="9" fontId="35" fillId="34" borderId="104" xfId="50" applyFont="1" applyFill="1" applyBorder="1" applyAlignment="1" applyProtection="1">
      <alignment horizontal="center"/>
      <protection locked="0"/>
    </xf>
    <xf numFmtId="9" fontId="35" fillId="34" borderId="106" xfId="50" applyFont="1" applyFill="1" applyBorder="1" applyAlignment="1" applyProtection="1">
      <alignment horizontal="center"/>
      <protection locked="0"/>
    </xf>
    <xf numFmtId="9" fontId="35" fillId="0" borderId="87" xfId="50" applyFont="1" applyBorder="1" applyAlignment="1" applyProtection="1">
      <alignment horizontal="center"/>
      <protection locked="0"/>
    </xf>
    <xf numFmtId="1" fontId="35" fillId="25" borderId="104" xfId="50" applyNumberFormat="1" applyFont="1" applyFill="1" applyBorder="1" applyAlignment="1">
      <alignment horizontal="center"/>
    </xf>
    <xf numFmtId="1" fontId="35" fillId="25" borderId="101" xfId="50" applyNumberFormat="1" applyFont="1" applyFill="1" applyBorder="1" applyAlignment="1">
      <alignment horizontal="center"/>
    </xf>
    <xf numFmtId="1" fontId="35" fillId="25" borderId="103" xfId="50" applyNumberFormat="1" applyFont="1" applyFill="1" applyBorder="1" applyAlignment="1">
      <alignment horizontal="center" vertical="center" shrinkToFit="1"/>
    </xf>
    <xf numFmtId="9" fontId="13" fillId="0" borderId="0" xfId="50" applyFont="1"/>
    <xf numFmtId="0" fontId="35" fillId="0" borderId="167" xfId="0" applyFont="1" applyBorder="1" applyAlignment="1" applyProtection="1">
      <alignment horizontal="center"/>
      <protection locked="0"/>
    </xf>
    <xf numFmtId="0" fontId="35" fillId="0" borderId="10" xfId="41" applyFont="1" applyBorder="1" applyAlignment="1">
      <alignment horizontal="center"/>
    </xf>
    <xf numFmtId="0" fontId="35" fillId="24" borderId="30" xfId="42" applyFont="1" applyFill="1" applyBorder="1"/>
    <xf numFmtId="0" fontId="35" fillId="0" borderId="156" xfId="41" applyFont="1" applyBorder="1"/>
    <xf numFmtId="0" fontId="35" fillId="0" borderId="100" xfId="41" applyFont="1" applyBorder="1"/>
    <xf numFmtId="0" fontId="35" fillId="40" borderId="148" xfId="41" applyFont="1" applyFill="1" applyBorder="1" applyAlignment="1">
      <alignment horizontal="center"/>
    </xf>
    <xf numFmtId="0" fontId="35" fillId="34" borderId="171" xfId="41" applyFont="1" applyFill="1" applyBorder="1" applyAlignment="1">
      <alignment horizontal="center"/>
    </xf>
    <xf numFmtId="0" fontId="35" fillId="0" borderId="145" xfId="0" applyFont="1" applyBorder="1" applyAlignment="1" applyProtection="1">
      <alignment horizontal="left" vertical="center"/>
      <protection locked="0"/>
    </xf>
    <xf numFmtId="0" fontId="35" fillId="0" borderId="41" xfId="0" applyFont="1" applyBorder="1" applyAlignment="1" applyProtection="1">
      <alignment vertical="center" shrinkToFit="1"/>
      <protection locked="0"/>
    </xf>
    <xf numFmtId="0" fontId="35" fillId="0" borderId="146" xfId="42" applyFont="1" applyBorder="1" applyAlignment="1" applyProtection="1">
      <alignment horizontal="left"/>
      <protection locked="0"/>
    </xf>
    <xf numFmtId="0" fontId="35" fillId="0" borderId="148" xfId="42" applyFont="1" applyBorder="1"/>
    <xf numFmtId="9" fontId="35" fillId="40" borderId="171" xfId="50" applyFont="1" applyFill="1" applyBorder="1" applyAlignment="1">
      <alignment horizontal="center"/>
    </xf>
    <xf numFmtId="9" fontId="35" fillId="0" borderId="171" xfId="50" applyFont="1" applyBorder="1"/>
    <xf numFmtId="0" fontId="35" fillId="0" borderId="145" xfId="42" applyFont="1" applyBorder="1" applyAlignment="1" applyProtection="1">
      <alignment horizontal="center" vertical="center"/>
      <protection locked="0"/>
    </xf>
    <xf numFmtId="0" fontId="35" fillId="0" borderId="306" xfId="0" applyFont="1" applyBorder="1"/>
    <xf numFmtId="1" fontId="52" fillId="0" borderId="0" xfId="41" applyNumberFormat="1" applyFont="1" applyAlignment="1">
      <alignment horizontal="center"/>
    </xf>
    <xf numFmtId="1" fontId="52" fillId="0" borderId="307" xfId="41" applyNumberFormat="1" applyFont="1" applyBorder="1" applyAlignment="1">
      <alignment horizontal="center"/>
    </xf>
    <xf numFmtId="0" fontId="52" fillId="0" borderId="308" xfId="40" applyFont="1" applyBorder="1" applyAlignment="1" applyProtection="1">
      <alignment horizontal="center"/>
      <protection locked="0"/>
    </xf>
    <xf numFmtId="0" fontId="52" fillId="0" borderId="167" xfId="40" applyFont="1" applyBorder="1" applyAlignment="1" applyProtection="1">
      <alignment horizontal="center"/>
      <protection locked="0"/>
    </xf>
    <xf numFmtId="1" fontId="52" fillId="0" borderId="165" xfId="41" applyNumberFormat="1" applyFont="1" applyBorder="1" applyAlignment="1">
      <alignment horizontal="center"/>
    </xf>
    <xf numFmtId="0" fontId="52" fillId="0" borderId="166" xfId="40" applyFont="1" applyBorder="1" applyAlignment="1" applyProtection="1">
      <alignment horizontal="center"/>
      <protection locked="0"/>
    </xf>
    <xf numFmtId="0" fontId="35" fillId="0" borderId="146" xfId="0" applyFont="1" applyBorder="1"/>
    <xf numFmtId="1" fontId="52" fillId="0" borderId="165" xfId="41" applyNumberFormat="1" applyFont="1" applyBorder="1" applyAlignment="1">
      <alignment horizontal="center" vertical="center"/>
    </xf>
    <xf numFmtId="0" fontId="52" fillId="0" borderId="166" xfId="40" applyFont="1" applyBorder="1" applyAlignment="1" applyProtection="1">
      <alignment horizontal="center" vertical="center"/>
      <protection locked="0"/>
    </xf>
    <xf numFmtId="0" fontId="52" fillId="0" borderId="167" xfId="40" applyFont="1" applyBorder="1" applyAlignment="1" applyProtection="1">
      <alignment horizontal="center" vertical="center"/>
      <protection locked="0"/>
    </xf>
    <xf numFmtId="1" fontId="52" fillId="0" borderId="168" xfId="41" applyNumberFormat="1" applyFont="1" applyBorder="1" applyAlignment="1">
      <alignment horizontal="center"/>
    </xf>
    <xf numFmtId="0" fontId="52" fillId="0" borderId="169" xfId="40" applyFont="1" applyBorder="1" applyAlignment="1" applyProtection="1">
      <alignment horizontal="center"/>
      <protection locked="0"/>
    </xf>
    <xf numFmtId="0" fontId="52" fillId="0" borderId="170" xfId="40" applyFont="1" applyBorder="1" applyAlignment="1" applyProtection="1">
      <alignment horizontal="center"/>
      <protection locked="0"/>
    </xf>
    <xf numFmtId="0" fontId="35" fillId="0" borderId="250" xfId="42" applyFont="1" applyBorder="1" applyAlignment="1" applyProtection="1">
      <alignment horizontal="center" vertical="center"/>
      <protection locked="0"/>
    </xf>
    <xf numFmtId="0" fontId="35" fillId="0" borderId="248" xfId="0" applyFont="1" applyBorder="1"/>
    <xf numFmtId="1" fontId="58" fillId="0" borderId="168" xfId="41" applyNumberFormat="1" applyFont="1" applyBorder="1" applyAlignment="1">
      <alignment horizontal="center"/>
    </xf>
    <xf numFmtId="0" fontId="58" fillId="0" borderId="169" xfId="40" applyFont="1" applyBorder="1" applyAlignment="1" applyProtection="1">
      <alignment horizontal="center"/>
      <protection locked="0"/>
    </xf>
    <xf numFmtId="0" fontId="58" fillId="0" borderId="170" xfId="40" applyFont="1" applyBorder="1" applyAlignment="1" applyProtection="1">
      <alignment horizontal="center"/>
      <protection locked="0"/>
    </xf>
    <xf numFmtId="1" fontId="52" fillId="0" borderId="181" xfId="41" applyNumberFormat="1" applyFont="1" applyBorder="1" applyAlignment="1">
      <alignment horizontal="center"/>
    </xf>
    <xf numFmtId="1" fontId="52" fillId="0" borderId="309" xfId="41" applyNumberFormat="1" applyFont="1" applyBorder="1" applyAlignment="1">
      <alignment horizontal="center"/>
    </xf>
    <xf numFmtId="1" fontId="52" fillId="0" borderId="310" xfId="41" applyNumberFormat="1" applyFont="1" applyBorder="1" applyAlignment="1">
      <alignment horizontal="center"/>
    </xf>
    <xf numFmtId="0" fontId="52" fillId="0" borderId="311" xfId="40" applyFont="1" applyBorder="1" applyAlignment="1" applyProtection="1">
      <alignment horizontal="center"/>
      <protection locked="0"/>
    </xf>
    <xf numFmtId="0" fontId="52" fillId="0" borderId="312" xfId="40" applyFont="1" applyBorder="1" applyAlignment="1" applyProtection="1">
      <alignment horizontal="center"/>
      <protection locked="0"/>
    </xf>
    <xf numFmtId="1" fontId="52" fillId="0" borderId="313" xfId="41" applyNumberFormat="1" applyFont="1" applyBorder="1" applyAlignment="1">
      <alignment horizontal="center"/>
    </xf>
    <xf numFmtId="0" fontId="52" fillId="0" borderId="314" xfId="40" applyFont="1" applyBorder="1" applyAlignment="1" applyProtection="1">
      <alignment horizontal="center"/>
      <protection locked="0"/>
    </xf>
    <xf numFmtId="0" fontId="52" fillId="0" borderId="315" xfId="40" applyFont="1" applyBorder="1" applyAlignment="1" applyProtection="1">
      <alignment horizontal="center"/>
      <protection locked="0"/>
    </xf>
    <xf numFmtId="1" fontId="52" fillId="0" borderId="316" xfId="41" applyNumberFormat="1" applyFont="1" applyBorder="1" applyAlignment="1">
      <alignment horizontal="center"/>
    </xf>
    <xf numFmtId="0" fontId="52" fillId="0" borderId="317" xfId="40" applyFont="1" applyBorder="1" applyAlignment="1" applyProtection="1">
      <alignment horizontal="center"/>
      <protection locked="0"/>
    </xf>
    <xf numFmtId="1" fontId="52" fillId="0" borderId="318" xfId="41" applyNumberFormat="1" applyFont="1" applyBorder="1" applyAlignment="1">
      <alignment horizontal="center"/>
    </xf>
    <xf numFmtId="0" fontId="52" fillId="0" borderId="319" xfId="40" applyFont="1" applyBorder="1" applyAlignment="1" applyProtection="1">
      <alignment horizontal="center"/>
      <protection locked="0"/>
    </xf>
    <xf numFmtId="0" fontId="52" fillId="0" borderId="320" xfId="40" applyFont="1" applyBorder="1" applyAlignment="1" applyProtection="1">
      <alignment horizontal="center"/>
      <protection locked="0"/>
    </xf>
    <xf numFmtId="0" fontId="35" fillId="0" borderId="179" xfId="42" applyFont="1" applyBorder="1" applyAlignment="1" applyProtection="1">
      <alignment horizontal="center" vertical="center"/>
      <protection locked="0"/>
    </xf>
    <xf numFmtId="0" fontId="35" fillId="24" borderId="14" xfId="41" applyFont="1" applyFill="1" applyBorder="1" applyAlignment="1">
      <alignment horizontal="center"/>
    </xf>
    <xf numFmtId="0" fontId="35" fillId="0" borderId="120" xfId="0" applyFont="1" applyBorder="1"/>
    <xf numFmtId="1" fontId="52" fillId="0" borderId="321" xfId="41" applyNumberFormat="1" applyFont="1" applyBorder="1" applyAlignment="1">
      <alignment horizontal="center"/>
    </xf>
    <xf numFmtId="0" fontId="52" fillId="0" borderId="322" xfId="40" applyFont="1" applyBorder="1" applyAlignment="1" applyProtection="1">
      <alignment horizontal="center"/>
      <protection locked="0"/>
    </xf>
    <xf numFmtId="0" fontId="52" fillId="0" borderId="323" xfId="40" applyFont="1" applyBorder="1" applyAlignment="1" applyProtection="1">
      <alignment horizontal="center"/>
      <protection locked="0"/>
    </xf>
    <xf numFmtId="0" fontId="52" fillId="0" borderId="324" xfId="40" applyFont="1" applyBorder="1" applyAlignment="1" applyProtection="1">
      <alignment horizontal="center"/>
      <protection locked="0"/>
    </xf>
    <xf numFmtId="1" fontId="52" fillId="0" borderId="325" xfId="41" applyNumberFormat="1" applyFont="1" applyBorder="1" applyAlignment="1">
      <alignment horizontal="center"/>
    </xf>
    <xf numFmtId="0" fontId="52" fillId="0" borderId="326" xfId="40" applyFont="1" applyBorder="1" applyAlignment="1" applyProtection="1">
      <alignment horizontal="center"/>
      <protection locked="0"/>
    </xf>
    <xf numFmtId="1" fontId="52" fillId="0" borderId="327" xfId="41" applyNumberFormat="1" applyFont="1" applyBorder="1" applyAlignment="1">
      <alignment horizontal="center"/>
    </xf>
    <xf numFmtId="0" fontId="52" fillId="0" borderId="180" xfId="40" applyFont="1" applyBorder="1" applyAlignment="1" applyProtection="1">
      <alignment horizontal="center"/>
      <protection locked="0"/>
    </xf>
    <xf numFmtId="1" fontId="52" fillId="0" borderId="14" xfId="41" applyNumberFormat="1" applyFont="1" applyBorder="1" applyAlignment="1">
      <alignment horizontal="center"/>
    </xf>
    <xf numFmtId="0" fontId="35" fillId="38" borderId="17" xfId="41" applyFont="1" applyFill="1" applyBorder="1" applyAlignment="1">
      <alignment horizontal="center"/>
    </xf>
    <xf numFmtId="0" fontId="35" fillId="0" borderId="146" xfId="0" applyFont="1" applyBorder="1" applyAlignment="1">
      <alignment wrapText="1"/>
    </xf>
    <xf numFmtId="0" fontId="37" fillId="0" borderId="171" xfId="47" applyFont="1" applyBorder="1" applyAlignment="1">
      <alignment horizontal="left"/>
    </xf>
    <xf numFmtId="0" fontId="37" fillId="0" borderId="146" xfId="47" applyFont="1" applyBorder="1" applyAlignment="1">
      <alignment horizontal="center"/>
    </xf>
    <xf numFmtId="0" fontId="35" fillId="34" borderId="11" xfId="0" applyFont="1" applyFill="1" applyBorder="1" applyAlignment="1">
      <alignment horizontal="left" vertical="center" wrapText="1"/>
    </xf>
    <xf numFmtId="0" fontId="35" fillId="34" borderId="171" xfId="0" applyFont="1" applyFill="1" applyBorder="1" applyAlignment="1">
      <alignment vertical="center" wrapText="1"/>
    </xf>
    <xf numFmtId="0" fontId="35" fillId="34" borderId="171" xfId="0" applyFont="1" applyFill="1" applyBorder="1" applyAlignment="1">
      <alignment horizontal="left" vertical="center" wrapText="1"/>
    </xf>
    <xf numFmtId="0" fontId="35" fillId="34" borderId="146" xfId="0" applyFont="1" applyFill="1" applyBorder="1" applyAlignment="1">
      <alignment vertical="center" wrapText="1"/>
    </xf>
    <xf numFmtId="0" fontId="35" fillId="34" borderId="14" xfId="0" applyFont="1" applyFill="1" applyBorder="1" applyAlignment="1">
      <alignment horizontal="left" vertical="center" wrapText="1"/>
    </xf>
    <xf numFmtId="0" fontId="35" fillId="34" borderId="120" xfId="0" applyFont="1" applyFill="1" applyBorder="1" applyAlignment="1">
      <alignment vertical="center" wrapText="1"/>
    </xf>
    <xf numFmtId="0" fontId="13" fillId="34" borderId="0" xfId="0" applyFont="1" applyFill="1" applyAlignment="1">
      <alignment horizontal="left" vertical="center" wrapText="1"/>
    </xf>
    <xf numFmtId="0" fontId="13" fillId="34" borderId="0" xfId="0" applyFont="1" applyFill="1" applyAlignment="1">
      <alignment vertical="center" wrapText="1"/>
    </xf>
    <xf numFmtId="0" fontId="13" fillId="0" borderId="0" xfId="47" applyFont="1" applyAlignment="1">
      <alignment wrapText="1"/>
    </xf>
    <xf numFmtId="0" fontId="13" fillId="0" borderId="0" xfId="47" applyFont="1" applyAlignment="1">
      <alignment horizontal="left" vertical="top" wrapText="1"/>
    </xf>
    <xf numFmtId="0" fontId="13" fillId="0" borderId="0" xfId="47" applyFont="1" applyAlignment="1">
      <alignment horizontal="left" vertical="center" wrapText="1"/>
    </xf>
    <xf numFmtId="0" fontId="13" fillId="0" borderId="0" xfId="47" applyFont="1" applyAlignment="1">
      <alignment horizontal="left"/>
    </xf>
    <xf numFmtId="0" fontId="35" fillId="26" borderId="147" xfId="41" applyFont="1" applyFill="1" applyBorder="1" applyAlignment="1" applyProtection="1">
      <alignment horizontal="left" vertical="center"/>
      <protection locked="0"/>
    </xf>
    <xf numFmtId="0" fontId="35" fillId="26" borderId="178" xfId="41" applyFont="1" applyFill="1" applyBorder="1" applyProtection="1">
      <protection locked="0"/>
    </xf>
    <xf numFmtId="0" fontId="35" fillId="26" borderId="12" xfId="41" applyFont="1" applyFill="1" applyBorder="1" applyProtection="1">
      <protection locked="0"/>
    </xf>
    <xf numFmtId="0" fontId="52" fillId="0" borderId="305" xfId="40" applyFont="1" applyBorder="1" applyAlignment="1" applyProtection="1">
      <alignment horizontal="center"/>
      <protection locked="0"/>
    </xf>
    <xf numFmtId="0" fontId="52" fillId="0" borderId="305" xfId="40" applyFont="1" applyBorder="1" applyAlignment="1" applyProtection="1">
      <alignment horizontal="center" vertical="center"/>
      <protection locked="0"/>
    </xf>
    <xf numFmtId="0" fontId="52" fillId="0" borderId="328" xfId="40" applyFont="1" applyBorder="1" applyAlignment="1" applyProtection="1">
      <alignment horizontal="center"/>
      <protection locked="0"/>
    </xf>
    <xf numFmtId="0" fontId="58" fillId="0" borderId="328" xfId="40" applyFont="1" applyBorder="1" applyAlignment="1" applyProtection="1">
      <alignment horizontal="center"/>
      <protection locked="0"/>
    </xf>
    <xf numFmtId="0" fontId="52" fillId="0" borderId="263" xfId="40" applyFont="1" applyBorder="1" applyAlignment="1" applyProtection="1">
      <alignment horizontal="center"/>
      <protection locked="0"/>
    </xf>
    <xf numFmtId="0" fontId="52" fillId="0" borderId="137" xfId="40" applyFont="1" applyBorder="1" applyAlignment="1" applyProtection="1">
      <alignment horizontal="center"/>
      <protection locked="0"/>
    </xf>
    <xf numFmtId="1" fontId="35" fillId="0" borderId="329" xfId="41" applyNumberFormat="1" applyFont="1" applyBorder="1" applyAlignment="1">
      <alignment horizontal="left"/>
    </xf>
    <xf numFmtId="1" fontId="35" fillId="0" borderId="330" xfId="41" applyNumberFormat="1" applyFont="1" applyBorder="1" applyAlignment="1">
      <alignment horizontal="left"/>
    </xf>
    <xf numFmtId="1" fontId="35" fillId="0" borderId="331" xfId="41" applyNumberFormat="1" applyFont="1" applyBorder="1" applyAlignment="1">
      <alignment horizontal="left"/>
    </xf>
    <xf numFmtId="1" fontId="35" fillId="0" borderId="332" xfId="41" applyNumberFormat="1" applyFont="1" applyBorder="1" applyAlignment="1">
      <alignment horizontal="left"/>
    </xf>
    <xf numFmtId="1" fontId="35" fillId="0" borderId="331" xfId="41" applyNumberFormat="1" applyFont="1" applyBorder="1" applyAlignment="1">
      <alignment horizontal="left" vertical="center"/>
    </xf>
    <xf numFmtId="1" fontId="35" fillId="0" borderId="332" xfId="41" applyNumberFormat="1" applyFont="1" applyBorder="1" applyAlignment="1">
      <alignment horizontal="left" vertical="center"/>
    </xf>
    <xf numFmtId="1" fontId="35" fillId="0" borderId="333" xfId="41" applyNumberFormat="1" applyFont="1" applyBorder="1" applyAlignment="1">
      <alignment horizontal="left"/>
    </xf>
    <xf numFmtId="1" fontId="35" fillId="0" borderId="334" xfId="41" applyNumberFormat="1" applyFont="1" applyBorder="1" applyAlignment="1">
      <alignment horizontal="left"/>
    </xf>
    <xf numFmtId="1" fontId="35" fillId="0" borderId="309" xfId="41" applyNumberFormat="1" applyFont="1" applyBorder="1" applyAlignment="1">
      <alignment horizontal="left"/>
    </xf>
    <xf numFmtId="1" fontId="35" fillId="0" borderId="335" xfId="41" applyNumberFormat="1" applyFont="1" applyBorder="1" applyAlignment="1">
      <alignment horizontal="left"/>
    </xf>
    <xf numFmtId="1" fontId="35" fillId="0" borderId="336" xfId="41" applyNumberFormat="1" applyFont="1" applyBorder="1" applyAlignment="1">
      <alignment horizontal="left"/>
    </xf>
    <xf numFmtId="1" fontId="35" fillId="0" borderId="324" xfId="41" applyNumberFormat="1" applyFont="1" applyBorder="1" applyAlignment="1">
      <alignment horizontal="left"/>
    </xf>
    <xf numFmtId="0" fontId="35" fillId="42" borderId="12" xfId="41" applyFont="1" applyFill="1" applyBorder="1" applyProtection="1">
      <protection locked="0"/>
    </xf>
    <xf numFmtId="0" fontId="35" fillId="42" borderId="288" xfId="41" applyFont="1" applyFill="1" applyBorder="1"/>
    <xf numFmtId="0" fontId="35" fillId="42" borderId="28" xfId="42" applyFont="1" applyFill="1" applyBorder="1" applyAlignment="1" applyProtection="1">
      <alignment horizontal="left" vertical="center"/>
      <protection locked="0"/>
    </xf>
    <xf numFmtId="0" fontId="35" fillId="42" borderId="12" xfId="42" applyFont="1" applyFill="1" applyBorder="1" applyAlignment="1" applyProtection="1">
      <alignment horizontal="left"/>
      <protection locked="0"/>
    </xf>
    <xf numFmtId="0" fontId="35" fillId="0" borderId="145" xfId="41" applyFont="1" applyBorder="1" applyAlignment="1" applyProtection="1">
      <alignment horizontal="left" vertical="center"/>
      <protection locked="0"/>
    </xf>
    <xf numFmtId="0" fontId="35" fillId="42" borderId="12" xfId="0" applyFont="1" applyFill="1" applyBorder="1" applyAlignment="1" applyProtection="1">
      <alignment vertical="center" shrinkToFit="1"/>
      <protection locked="0"/>
    </xf>
    <xf numFmtId="0" fontId="35" fillId="42" borderId="28" xfId="41" applyFont="1" applyFill="1" applyBorder="1" applyAlignment="1" applyProtection="1">
      <alignment horizontal="left" vertical="center"/>
      <protection locked="0"/>
    </xf>
    <xf numFmtId="0" fontId="35" fillId="42" borderId="10" xfId="41" applyFont="1" applyFill="1" applyBorder="1"/>
    <xf numFmtId="0" fontId="35" fillId="42" borderId="13" xfId="41" applyFont="1" applyFill="1" applyBorder="1" applyAlignment="1" applyProtection="1">
      <alignment horizontal="left" vertical="center"/>
      <protection locked="0"/>
    </xf>
    <xf numFmtId="0" fontId="35" fillId="42" borderId="42" xfId="41" applyFont="1" applyFill="1" applyBorder="1" applyProtection="1">
      <protection locked="0"/>
    </xf>
    <xf numFmtId="0" fontId="35" fillId="42" borderId="41" xfId="41" applyFont="1" applyFill="1" applyBorder="1" applyProtection="1">
      <protection locked="0"/>
    </xf>
    <xf numFmtId="1" fontId="35" fillId="42" borderId="331" xfId="41" applyNumberFormat="1" applyFont="1" applyFill="1" applyBorder="1" applyAlignment="1">
      <alignment horizontal="left"/>
    </xf>
    <xf numFmtId="1" fontId="35" fillId="42" borderId="332" xfId="41" applyNumberFormat="1" applyFont="1" applyFill="1" applyBorder="1" applyAlignment="1">
      <alignment horizontal="left"/>
    </xf>
    <xf numFmtId="0" fontId="35" fillId="42" borderId="145" xfId="42" applyFont="1" applyFill="1" applyBorder="1" applyAlignment="1" applyProtection="1">
      <alignment horizontal="center" vertical="center"/>
      <protection locked="0"/>
    </xf>
    <xf numFmtId="0" fontId="35" fillId="42" borderId="146" xfId="0" applyFont="1" applyFill="1" applyBorder="1"/>
    <xf numFmtId="1" fontId="35" fillId="42" borderId="334" xfId="41" applyNumberFormat="1" applyFont="1" applyFill="1" applyBorder="1" applyAlignment="1">
      <alignment horizontal="left"/>
    </xf>
    <xf numFmtId="0" fontId="35" fillId="42" borderId="156" xfId="42" applyFont="1" applyFill="1" applyBorder="1" applyAlignment="1" applyProtection="1">
      <alignment horizontal="left" vertical="center"/>
      <protection locked="0"/>
    </xf>
    <xf numFmtId="0" fontId="35" fillId="42" borderId="12" xfId="42" applyFont="1" applyFill="1" applyBorder="1" applyAlignment="1" applyProtection="1">
      <alignment horizontal="left" wrapText="1"/>
      <protection locked="0"/>
    </xf>
    <xf numFmtId="0" fontId="35" fillId="42" borderId="146" xfId="42" applyFont="1" applyFill="1" applyBorder="1" applyAlignment="1" applyProtection="1">
      <alignment horizontal="left"/>
      <protection locked="0"/>
    </xf>
    <xf numFmtId="0" fontId="35" fillId="42" borderId="171" xfId="0" applyFont="1" applyFill="1" applyBorder="1"/>
    <xf numFmtId="0" fontId="35" fillId="42" borderId="171" xfId="41" applyFont="1" applyFill="1" applyBorder="1"/>
    <xf numFmtId="0" fontId="35" fillId="42" borderId="148" xfId="0" applyFont="1" applyFill="1" applyBorder="1" applyAlignment="1">
      <alignment horizontal="left"/>
    </xf>
    <xf numFmtId="0" fontId="35" fillId="42" borderId="145" xfId="42" applyFont="1" applyFill="1" applyBorder="1" applyAlignment="1" applyProtection="1">
      <alignment horizontal="left" vertical="center"/>
      <protection locked="0"/>
    </xf>
    <xf numFmtId="1" fontId="35" fillId="42" borderId="333" xfId="41" applyNumberFormat="1" applyFont="1" applyFill="1" applyBorder="1" applyAlignment="1">
      <alignment horizontal="left"/>
    </xf>
    <xf numFmtId="0" fontId="35" fillId="42" borderId="148" xfId="0" applyFont="1" applyFill="1" applyBorder="1"/>
    <xf numFmtId="1" fontId="52" fillId="0" borderId="337" xfId="41" applyNumberFormat="1" applyFont="1" applyBorder="1" applyAlignment="1">
      <alignment horizontal="center"/>
    </xf>
    <xf numFmtId="0" fontId="35" fillId="40" borderId="228" xfId="41" applyFont="1" applyFill="1" applyBorder="1"/>
    <xf numFmtId="0" fontId="35" fillId="40" borderId="43" xfId="42" applyFont="1" applyFill="1" applyBorder="1" applyAlignment="1" applyProtection="1">
      <alignment horizontal="left" vertical="center"/>
      <protection locked="0"/>
    </xf>
    <xf numFmtId="0" fontId="35" fillId="40" borderId="39" xfId="42" applyFont="1" applyFill="1" applyBorder="1" applyAlignment="1" applyProtection="1">
      <alignment horizontal="left" vertical="center"/>
      <protection locked="0"/>
    </xf>
    <xf numFmtId="0" fontId="35" fillId="0" borderId="149" xfId="42" applyFont="1" applyBorder="1" applyAlignment="1" applyProtection="1">
      <alignment horizontal="left" vertical="center"/>
      <protection locked="0"/>
    </xf>
    <xf numFmtId="0" fontId="35" fillId="0" borderId="228" xfId="41" applyFont="1" applyBorder="1"/>
    <xf numFmtId="0" fontId="35" fillId="0" borderId="43" xfId="42" applyFont="1" applyBorder="1" applyAlignment="1" applyProtection="1">
      <alignment horizontal="left" vertical="center"/>
      <protection locked="0"/>
    </xf>
    <xf numFmtId="0" fontId="35" fillId="0" borderId="39" xfId="42" applyFont="1" applyBorder="1" applyAlignment="1" applyProtection="1">
      <alignment horizontal="left" vertical="center"/>
      <protection locked="0"/>
    </xf>
    <xf numFmtId="0" fontId="36" fillId="0" borderId="13" xfId="41" applyFont="1" applyBorder="1" applyAlignment="1">
      <alignment horizontal="center" vertical="center" wrapText="1"/>
    </xf>
    <xf numFmtId="0" fontId="35" fillId="0" borderId="146" xfId="42" applyFont="1" applyBorder="1" applyProtection="1">
      <protection locked="0"/>
    </xf>
    <xf numFmtId="0" fontId="35" fillId="0" borderId="146" xfId="0" applyFont="1" applyBorder="1" applyAlignment="1" applyProtection="1">
      <alignment vertical="center" shrinkToFit="1"/>
      <protection locked="0"/>
    </xf>
    <xf numFmtId="0" fontId="35" fillId="0" borderId="171" xfId="0" applyFont="1" applyBorder="1" applyAlignment="1">
      <alignment horizontal="left"/>
    </xf>
    <xf numFmtId="0" fontId="35" fillId="0" borderId="171" xfId="42" applyFont="1" applyBorder="1" applyAlignment="1" applyProtection="1">
      <alignment horizontal="left" vertical="center"/>
      <protection locked="0"/>
    </xf>
    <xf numFmtId="0" fontId="57" fillId="0" borderId="146" xfId="42" applyFont="1" applyBorder="1" applyAlignment="1" applyProtection="1">
      <alignment horizontal="left"/>
      <protection locked="0"/>
    </xf>
    <xf numFmtId="0" fontId="35" fillId="0" borderId="148" xfId="0" applyFont="1" applyBorder="1" applyAlignment="1">
      <alignment horizontal="left"/>
    </xf>
    <xf numFmtId="0" fontId="57" fillId="0" borderId="145" xfId="0" applyFont="1" applyBorder="1" applyAlignment="1" applyProtection="1">
      <alignment horizontal="left" vertical="center"/>
      <protection locked="0"/>
    </xf>
    <xf numFmtId="0" fontId="57" fillId="0" borderId="41" xfId="0" applyFont="1" applyBorder="1" applyAlignment="1" applyProtection="1">
      <alignment vertical="center" shrinkToFit="1"/>
      <protection locked="0"/>
    </xf>
    <xf numFmtId="0" fontId="35" fillId="0" borderId="171" xfId="42" applyFont="1" applyBorder="1"/>
    <xf numFmtId="9" fontId="35" fillId="0" borderId="146" xfId="50" applyFont="1" applyFill="1" applyBorder="1" applyAlignment="1" applyProtection="1">
      <alignment vertical="center" shrinkToFit="1"/>
      <protection locked="0"/>
    </xf>
    <xf numFmtId="9" fontId="35" fillId="0" borderId="145" xfId="50" applyFont="1" applyFill="1" applyBorder="1" applyAlignment="1" applyProtection="1">
      <alignment horizontal="left" vertical="center"/>
      <protection locked="0"/>
    </xf>
    <xf numFmtId="0" fontId="37" fillId="35" borderId="19" xfId="41" applyFont="1" applyFill="1" applyBorder="1" applyAlignment="1">
      <alignment horizontal="center" vertical="center" wrapText="1"/>
    </xf>
    <xf numFmtId="0" fontId="37" fillId="35" borderId="19" xfId="0" applyFont="1" applyFill="1" applyBorder="1" applyAlignment="1">
      <alignment vertical="center"/>
    </xf>
    <xf numFmtId="0" fontId="37" fillId="35" borderId="10" xfId="41" applyFont="1" applyFill="1" applyBorder="1" applyAlignment="1">
      <alignment horizontal="center" vertical="center" wrapText="1"/>
    </xf>
    <xf numFmtId="0" fontId="37" fillId="35" borderId="10" xfId="0" applyFont="1" applyFill="1" applyBorder="1" applyAlignment="1">
      <alignment horizontal="center" vertical="center" wrapText="1"/>
    </xf>
    <xf numFmtId="0" fontId="34" fillId="0" borderId="0" xfId="41" applyFont="1" applyAlignment="1">
      <alignment horizontal="center" vertical="center"/>
    </xf>
    <xf numFmtId="0" fontId="34" fillId="0" borderId="0" xfId="41" applyFont="1" applyAlignment="1" applyProtection="1">
      <alignment horizontal="center" vertical="center"/>
      <protection locked="0"/>
    </xf>
    <xf numFmtId="0" fontId="36" fillId="25" borderId="46" xfId="41" applyFont="1" applyFill="1" applyBorder="1" applyAlignment="1">
      <alignment horizontal="left" vertical="center" textRotation="90"/>
    </xf>
    <xf numFmtId="0" fontId="37" fillId="25" borderId="47" xfId="41" applyFont="1" applyFill="1" applyBorder="1" applyAlignment="1">
      <alignment horizontal="center" vertical="center" textRotation="90"/>
    </xf>
    <xf numFmtId="0" fontId="37" fillId="25" borderId="48" xfId="41" applyFont="1" applyFill="1" applyBorder="1" applyAlignment="1">
      <alignment horizontal="center" vertical="center"/>
    </xf>
    <xf numFmtId="0" fontId="37" fillId="25" borderId="49" xfId="41" applyFont="1" applyFill="1" applyBorder="1" applyAlignment="1">
      <alignment horizontal="center" vertical="center" wrapText="1"/>
    </xf>
    <xf numFmtId="0" fontId="37" fillId="25" borderId="50" xfId="41" applyFont="1" applyFill="1" applyBorder="1" applyAlignment="1">
      <alignment horizontal="center" vertical="center"/>
    </xf>
    <xf numFmtId="0" fontId="37" fillId="25" borderId="51" xfId="41" applyFont="1" applyFill="1" applyBorder="1" applyAlignment="1">
      <alignment horizontal="center"/>
    </xf>
    <xf numFmtId="0" fontId="37" fillId="25" borderId="52" xfId="41" applyFont="1" applyFill="1" applyBorder="1" applyAlignment="1">
      <alignment horizontal="center"/>
    </xf>
    <xf numFmtId="0" fontId="37" fillId="25" borderId="56" xfId="41" applyFont="1" applyFill="1" applyBorder="1" applyAlignment="1">
      <alignment horizontal="center" textRotation="90"/>
    </xf>
    <xf numFmtId="0" fontId="38" fillId="25" borderId="59" xfId="41" applyFont="1" applyFill="1" applyBorder="1" applyAlignment="1">
      <alignment horizontal="center" textRotation="90" wrapText="1"/>
    </xf>
    <xf numFmtId="0" fontId="37" fillId="25" borderId="53" xfId="41" applyFont="1" applyFill="1" applyBorder="1" applyAlignment="1">
      <alignment horizontal="center"/>
    </xf>
    <xf numFmtId="0" fontId="42" fillId="25" borderId="78" xfId="41" applyFont="1" applyFill="1" applyBorder="1" applyAlignment="1">
      <alignment horizontal="center" vertical="center"/>
    </xf>
    <xf numFmtId="0" fontId="35" fillId="0" borderId="78" xfId="41" applyFont="1" applyBorder="1" applyAlignment="1">
      <alignment horizontal="center" vertical="center"/>
    </xf>
    <xf numFmtId="1" fontId="37" fillId="25" borderId="85" xfId="41" applyNumberFormat="1" applyFont="1" applyFill="1" applyBorder="1" applyAlignment="1">
      <alignment horizontal="center" vertical="center"/>
    </xf>
    <xf numFmtId="1" fontId="37" fillId="25" borderId="86" xfId="41" applyNumberFormat="1" applyFont="1" applyFill="1" applyBorder="1" applyAlignment="1">
      <alignment horizontal="center" vertical="center"/>
    </xf>
    <xf numFmtId="0" fontId="35" fillId="25" borderId="89" xfId="41" applyFont="1" applyFill="1" applyBorder="1" applyAlignment="1">
      <alignment horizontal="left" vertical="center" wrapText="1"/>
    </xf>
    <xf numFmtId="0" fontId="35" fillId="25" borderId="90" xfId="41" applyFont="1" applyFill="1" applyBorder="1" applyAlignment="1">
      <alignment horizontal="left" vertical="center" wrapText="1"/>
    </xf>
    <xf numFmtId="0" fontId="37" fillId="25" borderId="57" xfId="41" applyFont="1" applyFill="1" applyBorder="1" applyAlignment="1">
      <alignment horizontal="center" textRotation="90" wrapText="1"/>
    </xf>
    <xf numFmtId="0" fontId="37" fillId="25" borderId="58" xfId="41" applyFont="1" applyFill="1" applyBorder="1" applyAlignment="1">
      <alignment horizontal="center" textRotation="90" wrapText="1"/>
    </xf>
    <xf numFmtId="0" fontId="37" fillId="25" borderId="60" xfId="41" applyFont="1" applyFill="1" applyBorder="1" applyAlignment="1">
      <alignment horizontal="center" textRotation="90" wrapText="1"/>
    </xf>
    <xf numFmtId="0" fontId="42" fillId="25" borderId="64" xfId="41" applyFont="1" applyFill="1" applyBorder="1" applyAlignment="1">
      <alignment horizontal="center" vertical="center"/>
    </xf>
    <xf numFmtId="0" fontId="41" fillId="40" borderId="185" xfId="42" applyFont="1" applyFill="1" applyBorder="1" applyAlignment="1" applyProtection="1">
      <alignment horizontal="center" vertical="center"/>
      <protection locked="0"/>
    </xf>
    <xf numFmtId="0" fontId="41" fillId="40" borderId="186" xfId="42" applyFont="1" applyFill="1" applyBorder="1" applyAlignment="1" applyProtection="1">
      <alignment horizontal="center" vertical="center"/>
      <protection locked="0"/>
    </xf>
    <xf numFmtId="0" fontId="29" fillId="0" borderId="0" xfId="41" applyFont="1" applyAlignment="1" applyProtection="1">
      <alignment horizontal="left" vertical="center" wrapText="1"/>
      <protection locked="0"/>
    </xf>
    <xf numFmtId="0" fontId="23" fillId="0" borderId="0" xfId="41" applyFont="1" applyAlignment="1">
      <alignment horizontal="center" vertical="center" wrapText="1"/>
    </xf>
    <xf numFmtId="0" fontId="29" fillId="0" borderId="0" xfId="4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26" fillId="0" borderId="0" xfId="26" applyNumberFormat="1" applyFont="1" applyFill="1" applyBorder="1" applyAlignment="1">
      <alignment horizontal="center" vertical="center"/>
    </xf>
    <xf numFmtId="1" fontId="26" fillId="0" borderId="0" xfId="41" applyNumberFormat="1" applyFont="1" applyAlignment="1">
      <alignment horizontal="center" vertical="center" wrapText="1" shrinkToFit="1"/>
    </xf>
    <xf numFmtId="1" fontId="23" fillId="0" borderId="0" xfId="41" applyNumberFormat="1" applyFont="1" applyAlignment="1">
      <alignment horizontal="center" vertical="center"/>
    </xf>
    <xf numFmtId="0" fontId="29" fillId="0" borderId="0" xfId="41" applyFont="1" applyAlignment="1">
      <alignment horizontal="center" vertical="center" wrapText="1"/>
    </xf>
    <xf numFmtId="0" fontId="30" fillId="0" borderId="0" xfId="41" applyFont="1" applyAlignment="1">
      <alignment horizontal="center" vertical="center"/>
    </xf>
    <xf numFmtId="0" fontId="27" fillId="0" borderId="0" xfId="41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2" fillId="24" borderId="177" xfId="42" applyFont="1" applyFill="1" applyBorder="1" applyAlignment="1">
      <alignment horizontal="left" vertical="center" wrapText="1"/>
    </xf>
    <xf numFmtId="0" fontId="42" fillId="24" borderId="16" xfId="42" applyFont="1" applyFill="1" applyBorder="1" applyAlignment="1">
      <alignment horizontal="left" vertical="center" wrapText="1"/>
    </xf>
    <xf numFmtId="0" fontId="42" fillId="24" borderId="31" xfId="42" applyFont="1" applyFill="1" applyBorder="1" applyAlignment="1">
      <alignment horizontal="left" vertical="center" wrapText="1"/>
    </xf>
    <xf numFmtId="1" fontId="41" fillId="24" borderId="250" xfId="42" applyNumberFormat="1" applyFont="1" applyFill="1" applyBorder="1" applyAlignment="1">
      <alignment horizontal="center" vertical="center"/>
    </xf>
    <xf numFmtId="1" fontId="41" fillId="24" borderId="251" xfId="42" applyNumberFormat="1" applyFont="1" applyFill="1" applyBorder="1" applyAlignment="1">
      <alignment horizontal="center" vertical="center"/>
    </xf>
    <xf numFmtId="0" fontId="34" fillId="0" borderId="0" xfId="42" applyFont="1" applyAlignment="1" applyProtection="1">
      <alignment horizontal="center" vertical="center"/>
      <protection locked="0"/>
    </xf>
    <xf numFmtId="0" fontId="36" fillId="25" borderId="47" xfId="41" applyFont="1" applyFill="1" applyBorder="1" applyAlignment="1">
      <alignment horizontal="center" vertical="center" textRotation="90"/>
    </xf>
    <xf numFmtId="0" fontId="36" fillId="25" borderId="48" xfId="41" applyFont="1" applyFill="1" applyBorder="1" applyAlignment="1">
      <alignment horizontal="center" vertical="center"/>
    </xf>
    <xf numFmtId="0" fontId="42" fillId="24" borderId="226" xfId="41" applyFont="1" applyFill="1" applyBorder="1" applyAlignment="1">
      <alignment horizontal="center" vertical="center"/>
    </xf>
    <xf numFmtId="0" fontId="42" fillId="24" borderId="25" xfId="41" applyFont="1" applyFill="1" applyBorder="1" applyAlignment="1">
      <alignment horizontal="center" vertical="center"/>
    </xf>
    <xf numFmtId="0" fontId="42" fillId="24" borderId="227" xfId="41" applyFont="1" applyFill="1" applyBorder="1" applyAlignment="1">
      <alignment horizontal="center" vertical="center"/>
    </xf>
    <xf numFmtId="0" fontId="36" fillId="40" borderId="31" xfId="41" applyFont="1" applyFill="1" applyBorder="1" applyAlignment="1">
      <alignment horizontal="center"/>
    </xf>
    <xf numFmtId="0" fontId="36" fillId="40" borderId="17" xfId="41" applyFont="1" applyFill="1" applyBorder="1" applyAlignment="1">
      <alignment horizontal="center"/>
    </xf>
    <xf numFmtId="0" fontId="36" fillId="40" borderId="18" xfId="41" applyFont="1" applyFill="1" applyBorder="1" applyAlignment="1">
      <alignment horizontal="center"/>
    </xf>
    <xf numFmtId="0" fontId="42" fillId="24" borderId="225" xfId="41" applyFont="1" applyFill="1" applyBorder="1" applyAlignment="1">
      <alignment horizontal="center" vertical="center"/>
    </xf>
    <xf numFmtId="0" fontId="42" fillId="24" borderId="16" xfId="41" applyFont="1" applyFill="1" applyBorder="1" applyAlignment="1">
      <alignment horizontal="center" vertical="center"/>
    </xf>
    <xf numFmtId="0" fontId="42" fillId="24" borderId="126" xfId="41" applyFont="1" applyFill="1" applyBorder="1" applyAlignment="1">
      <alignment horizontal="center" vertical="center"/>
    </xf>
    <xf numFmtId="0" fontId="42" fillId="0" borderId="233" xfId="41" applyFont="1" applyBorder="1" applyAlignment="1">
      <alignment horizontal="center" vertical="center"/>
    </xf>
    <xf numFmtId="0" fontId="35" fillId="0" borderId="162" xfId="0" applyFont="1" applyBorder="1" applyAlignment="1">
      <alignment horizontal="center" vertical="center"/>
    </xf>
    <xf numFmtId="0" fontId="35" fillId="0" borderId="238" xfId="0" applyFont="1" applyBorder="1" applyAlignment="1">
      <alignment horizontal="center" vertical="center"/>
    </xf>
    <xf numFmtId="0" fontId="37" fillId="35" borderId="10" xfId="0" applyFont="1" applyFill="1" applyBorder="1" applyAlignment="1">
      <alignment vertical="center"/>
    </xf>
    <xf numFmtId="1" fontId="42" fillId="25" borderId="255" xfId="41" applyNumberFormat="1" applyFont="1" applyFill="1" applyBorder="1" applyAlignment="1">
      <alignment horizontal="center"/>
    </xf>
    <xf numFmtId="1" fontId="42" fillId="25" borderId="256" xfId="41" applyNumberFormat="1" applyFont="1" applyFill="1" applyBorder="1" applyAlignment="1">
      <alignment horizontal="center"/>
    </xf>
    <xf numFmtId="1" fontId="42" fillId="25" borderId="257" xfId="41" applyNumberFormat="1" applyFont="1" applyFill="1" applyBorder="1" applyAlignment="1">
      <alignment horizontal="center"/>
    </xf>
    <xf numFmtId="1" fontId="42" fillId="25" borderId="262" xfId="41" applyNumberFormat="1" applyFont="1" applyFill="1" applyBorder="1" applyAlignment="1">
      <alignment horizontal="center"/>
    </xf>
    <xf numFmtId="1" fontId="42" fillId="25" borderId="263" xfId="41" applyNumberFormat="1" applyFont="1" applyFill="1" applyBorder="1" applyAlignment="1">
      <alignment horizontal="center"/>
    </xf>
    <xf numFmtId="1" fontId="42" fillId="25" borderId="264" xfId="41" applyNumberFormat="1" applyFont="1" applyFill="1" applyBorder="1" applyAlignment="1">
      <alignment horizontal="center"/>
    </xf>
    <xf numFmtId="1" fontId="42" fillId="25" borderId="285" xfId="41" applyNumberFormat="1" applyFont="1" applyFill="1" applyBorder="1" applyAlignment="1">
      <alignment horizontal="center"/>
    </xf>
    <xf numFmtId="1" fontId="42" fillId="25" borderId="286" xfId="41" applyNumberFormat="1" applyFont="1" applyFill="1" applyBorder="1" applyAlignment="1">
      <alignment horizontal="center"/>
    </xf>
    <xf numFmtId="1" fontId="42" fillId="25" borderId="287" xfId="41" applyNumberFormat="1" applyFont="1" applyFill="1" applyBorder="1" applyAlignment="1">
      <alignment horizontal="center"/>
    </xf>
    <xf numFmtId="0" fontId="36" fillId="24" borderId="162" xfId="41" applyFont="1" applyFill="1" applyBorder="1" applyAlignment="1">
      <alignment horizontal="center"/>
    </xf>
    <xf numFmtId="0" fontId="36" fillId="24" borderId="38" xfId="41" applyFont="1" applyFill="1" applyBorder="1" applyAlignment="1">
      <alignment horizontal="center"/>
    </xf>
    <xf numFmtId="0" fontId="35" fillId="24" borderId="113" xfId="49" applyFont="1" applyFill="1" applyBorder="1" applyAlignment="1">
      <alignment horizontal="center" vertical="center" wrapText="1"/>
    </xf>
    <xf numFmtId="0" fontId="37" fillId="24" borderId="12" xfId="42" applyFont="1" applyFill="1" applyBorder="1" applyAlignment="1">
      <alignment horizontal="center" textRotation="90"/>
    </xf>
    <xf numFmtId="0" fontId="35" fillId="24" borderId="120" xfId="49" applyFont="1" applyFill="1" applyBorder="1" applyAlignment="1">
      <alignment horizontal="center"/>
    </xf>
    <xf numFmtId="0" fontId="34" fillId="0" borderId="0" xfId="42" applyFont="1" applyAlignment="1">
      <alignment horizontal="center" vertical="center"/>
    </xf>
    <xf numFmtId="0" fontId="42" fillId="24" borderId="39" xfId="42" applyFont="1" applyFill="1" applyBorder="1" applyAlignment="1">
      <alignment horizontal="left" vertical="center" wrapText="1"/>
    </xf>
    <xf numFmtId="0" fontId="35" fillId="24" borderId="10" xfId="49" applyFont="1" applyFill="1" applyBorder="1" applyAlignment="1">
      <alignment horizontal="left" vertical="center" wrapText="1"/>
    </xf>
    <xf numFmtId="1" fontId="41" fillId="24" borderId="28" xfId="42" applyNumberFormat="1" applyFont="1" applyFill="1" applyBorder="1" applyAlignment="1">
      <alignment horizontal="center" vertical="center"/>
    </xf>
    <xf numFmtId="1" fontId="41" fillId="24" borderId="105" xfId="42" applyNumberFormat="1" applyFont="1" applyFill="1" applyBorder="1" applyAlignment="1">
      <alignment horizontal="center" vertical="center"/>
    </xf>
    <xf numFmtId="0" fontId="37" fillId="24" borderId="10" xfId="42" applyFont="1" applyFill="1" applyBorder="1" applyAlignment="1">
      <alignment horizontal="center" textRotation="90"/>
    </xf>
    <xf numFmtId="0" fontId="35" fillId="24" borderId="14" xfId="49" applyFont="1" applyFill="1" applyBorder="1" applyAlignment="1">
      <alignment horizontal="center"/>
    </xf>
    <xf numFmtId="0" fontId="38" fillId="25" borderId="117" xfId="41" applyFont="1" applyFill="1" applyBorder="1" applyAlignment="1">
      <alignment horizontal="center" vertical="center" textRotation="90" wrapText="1"/>
    </xf>
    <xf numFmtId="0" fontId="38" fillId="25" borderId="122" xfId="41" applyFont="1" applyFill="1" applyBorder="1" applyAlignment="1">
      <alignment horizontal="center" vertical="center" textRotation="90" wrapText="1"/>
    </xf>
    <xf numFmtId="0" fontId="36" fillId="24" borderId="111" xfId="42" applyFont="1" applyFill="1" applyBorder="1" applyAlignment="1">
      <alignment horizontal="left" vertical="center" textRotation="90"/>
    </xf>
    <xf numFmtId="0" fontId="36" fillId="24" borderId="114" xfId="42" applyFont="1" applyFill="1" applyBorder="1" applyAlignment="1">
      <alignment horizontal="left" vertical="center" textRotation="90"/>
    </xf>
    <xf numFmtId="0" fontId="36" fillId="24" borderId="118" xfId="42" applyFont="1" applyFill="1" applyBorder="1" applyAlignment="1">
      <alignment horizontal="left" vertical="center" textRotation="90"/>
    </xf>
    <xf numFmtId="0" fontId="36" fillId="24" borderId="112" xfId="42" applyFont="1" applyFill="1" applyBorder="1" applyAlignment="1">
      <alignment horizontal="center" vertical="center" textRotation="90"/>
    </xf>
    <xf numFmtId="0" fontId="36" fillId="24" borderId="115" xfId="42" applyFont="1" applyFill="1" applyBorder="1" applyAlignment="1">
      <alignment horizontal="center" vertical="center" textRotation="90"/>
    </xf>
    <xf numFmtId="0" fontId="36" fillId="24" borderId="119" xfId="42" applyFont="1" applyFill="1" applyBorder="1" applyAlignment="1">
      <alignment horizontal="center" vertical="center" textRotation="90"/>
    </xf>
    <xf numFmtId="0" fontId="36" fillId="24" borderId="124" xfId="42" applyFont="1" applyFill="1" applyBorder="1" applyAlignment="1">
      <alignment horizontal="center" vertical="center"/>
    </xf>
    <xf numFmtId="0" fontId="36" fillId="24" borderId="42" xfId="42" applyFont="1" applyFill="1" applyBorder="1" applyAlignment="1">
      <alignment horizontal="center" vertical="center"/>
    </xf>
    <xf numFmtId="0" fontId="42" fillId="24" borderId="125" xfId="49" applyFont="1" applyFill="1" applyBorder="1" applyAlignment="1">
      <alignment horizontal="center" vertical="center"/>
    </xf>
    <xf numFmtId="0" fontId="42" fillId="40" borderId="31" xfId="41" applyFont="1" applyFill="1" applyBorder="1" applyAlignment="1">
      <alignment horizontal="center"/>
    </xf>
    <xf numFmtId="0" fontId="42" fillId="40" borderId="17" xfId="41" applyFont="1" applyFill="1" applyBorder="1" applyAlignment="1">
      <alignment horizontal="center"/>
    </xf>
    <xf numFmtId="0" fontId="42" fillId="40" borderId="18" xfId="41" applyFont="1" applyFill="1" applyBorder="1" applyAlignment="1">
      <alignment horizontal="center"/>
    </xf>
    <xf numFmtId="0" fontId="35" fillId="0" borderId="32" xfId="49" applyFont="1" applyBorder="1" applyAlignment="1">
      <alignment horizontal="center" vertical="center"/>
    </xf>
    <xf numFmtId="0" fontId="35" fillId="0" borderId="33" xfId="49" applyFont="1" applyBorder="1" applyAlignment="1">
      <alignment horizontal="center" vertical="center"/>
    </xf>
    <xf numFmtId="0" fontId="35" fillId="0" borderId="16" xfId="49" applyFont="1" applyBorder="1" applyAlignment="1">
      <alignment horizontal="center" vertical="center"/>
    </xf>
    <xf numFmtId="0" fontId="35" fillId="0" borderId="29" xfId="49" applyFont="1" applyBorder="1" applyAlignment="1">
      <alignment horizontal="center" vertical="center"/>
    </xf>
    <xf numFmtId="0" fontId="37" fillId="24" borderId="116" xfId="42" applyFont="1" applyFill="1" applyBorder="1" applyAlignment="1">
      <alignment horizontal="center"/>
    </xf>
    <xf numFmtId="0" fontId="37" fillId="24" borderId="15" xfId="42" applyFont="1" applyFill="1" applyBorder="1" applyAlignment="1">
      <alignment horizontal="center"/>
    </xf>
    <xf numFmtId="0" fontId="37" fillId="24" borderId="27" xfId="42" applyFont="1" applyFill="1" applyBorder="1" applyAlignment="1">
      <alignment horizontal="center"/>
    </xf>
    <xf numFmtId="0" fontId="37" fillId="24" borderId="26" xfId="42" applyFont="1" applyFill="1" applyBorder="1" applyAlignment="1">
      <alignment horizontal="center"/>
    </xf>
    <xf numFmtId="0" fontId="29" fillId="24" borderId="177" xfId="42" applyFont="1" applyFill="1" applyBorder="1" applyAlignment="1">
      <alignment horizontal="left" vertical="center" wrapText="1"/>
    </xf>
    <xf numFmtId="0" fontId="29" fillId="24" borderId="16" xfId="42" applyFont="1" applyFill="1" applyBorder="1" applyAlignment="1">
      <alignment horizontal="left" vertical="center" wrapText="1"/>
    </xf>
    <xf numFmtId="0" fontId="29" fillId="24" borderId="31" xfId="42" applyFont="1" applyFill="1" applyBorder="1" applyAlignment="1">
      <alignment horizontal="left" vertical="center" wrapText="1"/>
    </xf>
    <xf numFmtId="0" fontId="36" fillId="24" borderId="111" xfId="42" applyFont="1" applyFill="1" applyBorder="1" applyAlignment="1">
      <alignment horizontal="center" vertical="center" textRotation="90"/>
    </xf>
    <xf numFmtId="0" fontId="36" fillId="24" borderId="114" xfId="42" applyFont="1" applyFill="1" applyBorder="1" applyAlignment="1">
      <alignment horizontal="center" vertical="center" textRotation="90"/>
    </xf>
    <xf numFmtId="0" fontId="36" fillId="24" borderId="118" xfId="42" applyFont="1" applyFill="1" applyBorder="1" applyAlignment="1">
      <alignment horizontal="center" vertical="center" textRotation="90"/>
    </xf>
    <xf numFmtId="0" fontId="46" fillId="24" borderId="112" xfId="42" applyFont="1" applyFill="1" applyBorder="1" applyAlignment="1">
      <alignment horizontal="center" vertical="center" textRotation="90"/>
    </xf>
    <xf numFmtId="0" fontId="46" fillId="24" borderId="115" xfId="42" applyFont="1" applyFill="1" applyBorder="1" applyAlignment="1">
      <alignment horizontal="center" vertical="center" textRotation="90"/>
    </xf>
    <xf numFmtId="0" fontId="46" fillId="24" borderId="119" xfId="42" applyFont="1" applyFill="1" applyBorder="1" applyAlignment="1">
      <alignment horizontal="center" vertical="center" textRotation="90"/>
    </xf>
    <xf numFmtId="0" fontId="41" fillId="24" borderId="124" xfId="42" applyFont="1" applyFill="1" applyBorder="1" applyAlignment="1">
      <alignment horizontal="center" vertical="center"/>
    </xf>
    <xf numFmtId="0" fontId="41" fillId="24" borderId="42" xfId="42" applyFont="1" applyFill="1" applyBorder="1" applyAlignment="1">
      <alignment horizontal="center" vertical="center"/>
    </xf>
    <xf numFmtId="0" fontId="35" fillId="24" borderId="125" xfId="49" applyFont="1" applyFill="1" applyBorder="1" applyAlignment="1">
      <alignment horizontal="center" vertical="center"/>
    </xf>
    <xf numFmtId="0" fontId="35" fillId="24" borderId="17" xfId="49" applyFont="1" applyFill="1" applyBorder="1" applyAlignment="1">
      <alignment horizontal="left" vertical="center" wrapText="1"/>
    </xf>
    <xf numFmtId="1" fontId="37" fillId="24" borderId="28" xfId="42" applyNumberFormat="1" applyFont="1" applyFill="1" applyBorder="1" applyAlignment="1">
      <alignment horizontal="center" vertical="center"/>
    </xf>
    <xf numFmtId="1" fontId="37" fillId="24" borderId="105" xfId="42" applyNumberFormat="1" applyFont="1" applyFill="1" applyBorder="1" applyAlignment="1">
      <alignment horizontal="center" vertical="center"/>
    </xf>
    <xf numFmtId="0" fontId="37" fillId="24" borderId="17" xfId="42" applyFont="1" applyFill="1" applyBorder="1" applyAlignment="1">
      <alignment horizontal="center" textRotation="90"/>
    </xf>
    <xf numFmtId="0" fontId="38" fillId="25" borderId="210" xfId="41" applyFont="1" applyFill="1" applyBorder="1" applyAlignment="1">
      <alignment horizontal="center" vertical="center" textRotation="90" wrapText="1"/>
    </xf>
    <xf numFmtId="0" fontId="37" fillId="24" borderId="100" xfId="42" applyFont="1" applyFill="1" applyBorder="1" applyAlignment="1">
      <alignment horizontal="center" textRotation="90"/>
    </xf>
    <xf numFmtId="0" fontId="35" fillId="24" borderId="121" xfId="49" applyFont="1" applyFill="1" applyBorder="1" applyAlignment="1">
      <alignment horizontal="center"/>
    </xf>
    <xf numFmtId="0" fontId="43" fillId="24" borderId="225" xfId="41" applyFont="1" applyFill="1" applyBorder="1" applyAlignment="1">
      <alignment horizontal="center" vertical="center"/>
    </xf>
    <xf numFmtId="0" fontId="43" fillId="24" borderId="16" xfId="41" applyFont="1" applyFill="1" applyBorder="1" applyAlignment="1">
      <alignment horizontal="center" vertical="center"/>
    </xf>
    <xf numFmtId="0" fontId="43" fillId="24" borderId="126" xfId="41" applyFont="1" applyFill="1" applyBorder="1" applyAlignment="1">
      <alignment horizontal="center" vertical="center"/>
    </xf>
    <xf numFmtId="0" fontId="43" fillId="24" borderId="226" xfId="41" applyFont="1" applyFill="1" applyBorder="1" applyAlignment="1">
      <alignment horizontal="center" vertical="center"/>
    </xf>
    <xf numFmtId="0" fontId="43" fillId="24" borderId="25" xfId="41" applyFont="1" applyFill="1" applyBorder="1" applyAlignment="1">
      <alignment horizontal="center" vertical="center"/>
    </xf>
    <xf numFmtId="0" fontId="43" fillId="24" borderId="227" xfId="41" applyFont="1" applyFill="1" applyBorder="1" applyAlignment="1">
      <alignment horizontal="center" vertical="center"/>
    </xf>
    <xf numFmtId="0" fontId="52" fillId="0" borderId="233" xfId="41" applyFont="1" applyBorder="1" applyAlignment="1">
      <alignment horizontal="center" vertical="center"/>
    </xf>
    <xf numFmtId="0" fontId="2" fillId="0" borderId="162" xfId="0" applyFont="1" applyBorder="1" applyAlignment="1">
      <alignment horizontal="center" vertical="center"/>
    </xf>
    <xf numFmtId="0" fontId="2" fillId="0" borderId="238" xfId="0" applyFont="1" applyBorder="1" applyAlignment="1">
      <alignment horizontal="center" vertical="center"/>
    </xf>
    <xf numFmtId="0" fontId="37" fillId="35" borderId="144" xfId="41" applyFont="1" applyFill="1" applyBorder="1" applyAlignment="1">
      <alignment horizontal="center" vertical="center" wrapText="1"/>
    </xf>
    <xf numFmtId="0" fontId="37" fillId="35" borderId="144" xfId="0" applyFont="1" applyFill="1" applyBorder="1" applyAlignment="1">
      <alignment vertical="center"/>
    </xf>
    <xf numFmtId="0" fontId="36" fillId="40" borderId="211" xfId="49" applyFont="1" applyFill="1" applyBorder="1" applyAlignment="1">
      <alignment horizontal="center" vertical="center"/>
    </xf>
    <xf numFmtId="0" fontId="36" fillId="40" borderId="25" xfId="49" applyFont="1" applyFill="1" applyBorder="1" applyAlignment="1">
      <alignment horizontal="center" vertical="center"/>
    </xf>
    <xf numFmtId="0" fontId="36" fillId="40" borderId="128" xfId="49" applyFont="1" applyFill="1" applyBorder="1" applyAlignment="1">
      <alignment horizontal="center" vertical="center"/>
    </xf>
    <xf numFmtId="0" fontId="36" fillId="40" borderId="212" xfId="49" applyFont="1" applyFill="1" applyBorder="1" applyAlignment="1">
      <alignment horizontal="center" vertical="center"/>
    </xf>
    <xf numFmtId="0" fontId="36" fillId="40" borderId="137" xfId="49" applyFont="1" applyFill="1" applyBorder="1" applyAlignment="1">
      <alignment horizontal="center" vertical="center"/>
    </xf>
    <xf numFmtId="0" fontId="36" fillId="40" borderId="125" xfId="49" applyFont="1" applyFill="1" applyBorder="1" applyAlignment="1">
      <alignment horizontal="center" vertical="center"/>
    </xf>
    <xf numFmtId="0" fontId="36" fillId="24" borderId="32" xfId="42" applyFont="1" applyFill="1" applyBorder="1" applyAlignment="1">
      <alignment horizontal="center" vertical="center"/>
    </xf>
    <xf numFmtId="0" fontId="36" fillId="24" borderId="0" xfId="42" applyFont="1" applyFill="1" applyAlignment="1">
      <alignment horizontal="center" vertical="center"/>
    </xf>
    <xf numFmtId="0" fontId="42" fillId="24" borderId="137" xfId="49" applyFont="1" applyFill="1" applyBorder="1" applyAlignment="1">
      <alignment horizontal="center" vertical="center"/>
    </xf>
    <xf numFmtId="0" fontId="35" fillId="24" borderId="39" xfId="42" applyFont="1" applyFill="1" applyBorder="1" applyAlignment="1">
      <alignment horizontal="left" vertical="center" wrapText="1"/>
    </xf>
    <xf numFmtId="0" fontId="37" fillId="35" borderId="70" xfId="41" applyFont="1" applyFill="1" applyBorder="1" applyAlignment="1">
      <alignment horizontal="center" vertical="center" wrapText="1"/>
    </xf>
    <xf numFmtId="0" fontId="37" fillId="35" borderId="70" xfId="0" applyFont="1" applyFill="1" applyBorder="1" applyAlignment="1">
      <alignment vertical="center"/>
    </xf>
    <xf numFmtId="0" fontId="37" fillId="35" borderId="70" xfId="0" applyFont="1" applyFill="1" applyBorder="1" applyAlignment="1">
      <alignment horizontal="center" vertical="center" wrapText="1"/>
    </xf>
    <xf numFmtId="0" fontId="42" fillId="0" borderId="32" xfId="49" applyFont="1" applyBorder="1" applyAlignment="1">
      <alignment horizontal="center" vertical="center"/>
    </xf>
    <xf numFmtId="0" fontId="42" fillId="0" borderId="33" xfId="49" applyFont="1" applyBorder="1" applyAlignment="1">
      <alignment horizontal="center" vertical="center"/>
    </xf>
    <xf numFmtId="0" fontId="42" fillId="0" borderId="16" xfId="49" applyFont="1" applyBorder="1" applyAlignment="1">
      <alignment horizontal="center" vertical="center"/>
    </xf>
    <xf numFmtId="0" fontId="42" fillId="0" borderId="29" xfId="49" applyFont="1" applyBorder="1" applyAlignment="1">
      <alignment horizontal="center" vertical="center"/>
    </xf>
    <xf numFmtId="0" fontId="37" fillId="0" borderId="260" xfId="47" applyFont="1" applyBorder="1" applyAlignment="1" applyProtection="1">
      <alignment horizontal="center" vertical="center"/>
      <protection locked="0"/>
    </xf>
    <xf numFmtId="0" fontId="37" fillId="0" borderId="15" xfId="47" applyFont="1" applyBorder="1" applyAlignment="1" applyProtection="1">
      <alignment horizontal="center" vertical="center"/>
      <protection locked="0"/>
    </xf>
    <xf numFmtId="0" fontId="37" fillId="0" borderId="27" xfId="47" applyFont="1" applyBorder="1" applyAlignment="1" applyProtection="1">
      <alignment horizontal="center" vertical="center"/>
      <protection locked="0"/>
    </xf>
    <xf numFmtId="0" fontId="37" fillId="0" borderId="11" xfId="47" applyFont="1" applyBorder="1" applyAlignment="1">
      <alignment horizontal="center" vertical="center"/>
    </xf>
    <xf numFmtId="0" fontId="37" fillId="0" borderId="171" xfId="47" applyFont="1" applyBorder="1" applyAlignment="1">
      <alignment horizontal="center" vertical="center"/>
    </xf>
    <xf numFmtId="0" fontId="37" fillId="0" borderId="146" xfId="47" applyFont="1" applyBorder="1" applyAlignment="1">
      <alignment horizontal="center" vertical="center"/>
    </xf>
    <xf numFmtId="0" fontId="37" fillId="0" borderId="11" xfId="47" applyFont="1" applyBorder="1" applyAlignment="1">
      <alignment horizontal="left" vertical="center"/>
    </xf>
    <xf numFmtId="0" fontId="13" fillId="0" borderId="0" xfId="47" applyFont="1" applyAlignment="1">
      <alignment horizontal="left"/>
    </xf>
    <xf numFmtId="0" fontId="13" fillId="0" borderId="0" xfId="47" applyFont="1" applyAlignment="1">
      <alignment horizontal="left" wrapText="1"/>
    </xf>
    <xf numFmtId="0" fontId="13" fillId="0" borderId="0" xfId="47" applyFont="1" applyAlignment="1">
      <alignment horizontal="left" vertical="top" wrapText="1"/>
    </xf>
    <xf numFmtId="0" fontId="35" fillId="34" borderId="11" xfId="0" applyFont="1" applyFill="1" applyBorder="1" applyAlignment="1">
      <alignment horizontal="left" vertical="center" wrapText="1"/>
    </xf>
    <xf numFmtId="0" fontId="35" fillId="34" borderId="171" xfId="0" applyFont="1" applyFill="1" applyBorder="1" applyAlignment="1">
      <alignment vertical="center" wrapText="1"/>
    </xf>
    <xf numFmtId="0" fontId="35" fillId="34" borderId="171" xfId="0" applyFont="1" applyFill="1" applyBorder="1" applyAlignment="1">
      <alignment horizontal="left" vertical="center" wrapText="1"/>
    </xf>
    <xf numFmtId="0" fontId="35" fillId="34" borderId="146" xfId="0" applyFont="1" applyFill="1" applyBorder="1" applyAlignment="1">
      <alignment horizontal="left" vertical="center" wrapText="1"/>
    </xf>
    <xf numFmtId="0" fontId="35" fillId="34" borderId="11" xfId="0" applyFont="1" applyFill="1" applyBorder="1" applyAlignment="1">
      <alignment horizontal="center" vertical="center" wrapText="1"/>
    </xf>
    <xf numFmtId="0" fontId="35" fillId="34" borderId="205" xfId="0" applyFont="1" applyFill="1" applyBorder="1" applyAlignment="1">
      <alignment horizontal="center" vertical="center" wrapText="1"/>
    </xf>
    <xf numFmtId="0" fontId="35" fillId="34" borderId="14" xfId="0" applyFont="1" applyFill="1" applyBorder="1" applyAlignment="1">
      <alignment horizontal="left" vertical="center" wrapText="1"/>
    </xf>
  </cellXfs>
  <cellStyles count="51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 2" xfId="39" xr:uid="{00000000-0005-0000-0000-000027000000}"/>
    <cellStyle name="Normál 2 2" xfId="48" xr:uid="{00000000-0005-0000-0000-000028000000}"/>
    <cellStyle name="Normál 3" xfId="49" xr:uid="{00000000-0005-0000-0000-000029000000}"/>
    <cellStyle name="Normál_bsc_kep_terv_onkorm_szakir" xfId="40" xr:uid="{00000000-0005-0000-0000-00002A000000}"/>
    <cellStyle name="Normál_H_B séma 0323" xfId="41" xr:uid="{00000000-0005-0000-0000-00002B000000}"/>
    <cellStyle name="Normál_H_B séma 0323 2" xfId="42" xr:uid="{00000000-0005-0000-0000-00002C000000}"/>
    <cellStyle name="Normál_Hír 2" xfId="47" xr:uid="{00000000-0005-0000-0000-00002D000000}"/>
    <cellStyle name="Összesen" xfId="43" builtinId="25" customBuiltin="1"/>
    <cellStyle name="Rossz" xfId="44" builtinId="27" customBuiltin="1"/>
    <cellStyle name="Semleges" xfId="45" builtinId="28" customBuiltin="1"/>
    <cellStyle name="Számítás" xfId="46" builtinId="22" customBuiltin="1"/>
    <cellStyle name="Százalék" xfId="50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H154"/>
  <sheetViews>
    <sheetView topLeftCell="A98" zoomScale="90" zoomScaleNormal="90" workbookViewId="0">
      <selection activeCell="C138" sqref="C138"/>
    </sheetView>
  </sheetViews>
  <sheetFormatPr defaultColWidth="9.33203125" defaultRowHeight="12.75" x14ac:dyDescent="0.2"/>
  <cols>
    <col min="1" max="1" width="13.6640625" style="177" bestFit="1" customWidth="1"/>
    <col min="2" max="2" width="9.33203125" style="79"/>
    <col min="3" max="3" width="72.1640625" style="79" bestFit="1" customWidth="1"/>
    <col min="4" max="28" width="9.33203125" style="79" customWidth="1"/>
    <col min="29" max="29" width="10" style="79" bestFit="1" customWidth="1"/>
    <col min="30" max="30" width="9.33203125" style="79" customWidth="1"/>
    <col min="31" max="31" width="11.33203125" style="79" customWidth="1"/>
    <col min="32" max="32" width="70.1640625" style="79" bestFit="1" customWidth="1"/>
    <col min="33" max="33" width="47.33203125" style="79" customWidth="1"/>
    <col min="34" max="16384" width="9.33203125" style="79"/>
  </cols>
  <sheetData>
    <row r="1" spans="1:33" ht="22.5" x14ac:dyDescent="0.2">
      <c r="A1" s="884" t="s">
        <v>17</v>
      </c>
      <c r="B1" s="884"/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884"/>
      <c r="S1" s="884"/>
      <c r="T1" s="884"/>
      <c r="U1" s="884"/>
      <c r="V1" s="884"/>
      <c r="W1" s="884"/>
      <c r="X1" s="884"/>
      <c r="Y1" s="884"/>
      <c r="Z1" s="884"/>
      <c r="AA1" s="884"/>
      <c r="AB1" s="884"/>
      <c r="AC1" s="884"/>
      <c r="AD1" s="884"/>
      <c r="AE1" s="884"/>
    </row>
    <row r="2" spans="1:33" ht="22.5" x14ac:dyDescent="0.2">
      <c r="A2" s="885" t="s">
        <v>70</v>
      </c>
      <c r="B2" s="885"/>
      <c r="C2" s="885"/>
      <c r="D2" s="885"/>
      <c r="E2" s="885"/>
      <c r="F2" s="885"/>
      <c r="G2" s="885"/>
      <c r="H2" s="885"/>
      <c r="I2" s="885"/>
      <c r="J2" s="885"/>
      <c r="K2" s="885"/>
      <c r="L2" s="885"/>
      <c r="M2" s="885"/>
      <c r="N2" s="885"/>
      <c r="O2" s="885"/>
      <c r="P2" s="885"/>
      <c r="Q2" s="885"/>
      <c r="R2" s="885"/>
      <c r="S2" s="885"/>
      <c r="T2" s="885"/>
      <c r="U2" s="885"/>
      <c r="V2" s="885"/>
      <c r="W2" s="885"/>
      <c r="X2" s="885"/>
      <c r="Y2" s="885"/>
      <c r="Z2" s="885"/>
      <c r="AA2" s="885"/>
      <c r="AB2" s="885"/>
      <c r="AC2" s="885"/>
      <c r="AD2" s="885"/>
      <c r="AE2" s="885"/>
    </row>
    <row r="3" spans="1:33" ht="22.5" x14ac:dyDescent="0.2">
      <c r="A3" s="885" t="s">
        <v>331</v>
      </c>
      <c r="B3" s="885"/>
      <c r="C3" s="885"/>
      <c r="D3" s="885"/>
      <c r="E3" s="885"/>
      <c r="F3" s="885"/>
      <c r="G3" s="885"/>
      <c r="H3" s="885"/>
      <c r="I3" s="885"/>
      <c r="J3" s="885"/>
      <c r="K3" s="885"/>
      <c r="L3" s="885"/>
      <c r="M3" s="885"/>
      <c r="N3" s="885"/>
      <c r="O3" s="885"/>
      <c r="P3" s="885"/>
      <c r="Q3" s="885"/>
      <c r="R3" s="885"/>
      <c r="S3" s="885"/>
      <c r="T3" s="885"/>
      <c r="U3" s="885"/>
      <c r="V3" s="885"/>
      <c r="W3" s="885"/>
      <c r="X3" s="885"/>
      <c r="Y3" s="885"/>
      <c r="Z3" s="885"/>
      <c r="AA3" s="885"/>
      <c r="AB3" s="885"/>
      <c r="AC3" s="885"/>
      <c r="AD3" s="885"/>
      <c r="AE3" s="885"/>
    </row>
    <row r="4" spans="1:33" ht="23.25" thickBot="1" x14ac:dyDescent="0.25">
      <c r="A4" s="884" t="s">
        <v>377</v>
      </c>
      <c r="B4" s="884"/>
      <c r="C4" s="884"/>
      <c r="D4" s="884"/>
      <c r="E4" s="884"/>
      <c r="F4" s="884"/>
      <c r="G4" s="884"/>
      <c r="H4" s="884"/>
      <c r="I4" s="884"/>
      <c r="J4" s="884"/>
      <c r="K4" s="884"/>
      <c r="L4" s="884"/>
      <c r="M4" s="884"/>
      <c r="N4" s="884"/>
      <c r="O4" s="884"/>
      <c r="P4" s="884"/>
      <c r="Q4" s="884"/>
      <c r="R4" s="884"/>
      <c r="S4" s="884"/>
      <c r="T4" s="884"/>
      <c r="U4" s="884"/>
      <c r="V4" s="884"/>
      <c r="W4" s="884"/>
      <c r="X4" s="884"/>
      <c r="Y4" s="884"/>
      <c r="Z4" s="884"/>
      <c r="AA4" s="884"/>
      <c r="AB4" s="884"/>
      <c r="AC4" s="884"/>
      <c r="AD4" s="884"/>
      <c r="AE4" s="884"/>
    </row>
    <row r="5" spans="1:33" ht="14.25" thickTop="1" thickBot="1" x14ac:dyDescent="0.25">
      <c r="A5" s="886" t="s">
        <v>14</v>
      </c>
      <c r="B5" s="887" t="s">
        <v>15</v>
      </c>
      <c r="C5" s="888" t="s">
        <v>16</v>
      </c>
      <c r="D5" s="671"/>
      <c r="E5" s="671"/>
      <c r="F5" s="671"/>
      <c r="G5" s="671"/>
      <c r="H5" s="671"/>
      <c r="I5" s="671"/>
      <c r="J5" s="671"/>
      <c r="K5" s="671"/>
      <c r="L5" s="889"/>
      <c r="M5" s="889"/>
      <c r="N5" s="889"/>
      <c r="O5" s="889"/>
      <c r="P5" s="889"/>
      <c r="Q5" s="889"/>
      <c r="R5" s="889"/>
      <c r="S5" s="889"/>
      <c r="T5" s="889"/>
      <c r="U5" s="889"/>
      <c r="V5" s="889"/>
      <c r="W5" s="889"/>
      <c r="X5" s="889"/>
      <c r="Y5" s="889"/>
      <c r="Z5" s="889"/>
      <c r="AA5" s="889"/>
      <c r="AB5" s="890"/>
      <c r="AC5" s="890"/>
      <c r="AD5" s="890"/>
      <c r="AE5" s="890"/>
      <c r="AF5" s="880" t="s">
        <v>135</v>
      </c>
      <c r="AG5" s="882" t="s">
        <v>136</v>
      </c>
    </row>
    <row r="6" spans="1:33" ht="14.25" thickTop="1" thickBot="1" x14ac:dyDescent="0.25">
      <c r="A6" s="886"/>
      <c r="B6" s="887"/>
      <c r="C6" s="888"/>
      <c r="D6" s="891" t="s">
        <v>2</v>
      </c>
      <c r="E6" s="891"/>
      <c r="F6" s="891"/>
      <c r="G6" s="891"/>
      <c r="H6" s="892" t="s">
        <v>3</v>
      </c>
      <c r="I6" s="892"/>
      <c r="J6" s="892"/>
      <c r="K6" s="892"/>
      <c r="L6" s="891" t="s">
        <v>4</v>
      </c>
      <c r="M6" s="891"/>
      <c r="N6" s="891"/>
      <c r="O6" s="891"/>
      <c r="P6" s="892" t="s">
        <v>5</v>
      </c>
      <c r="Q6" s="892"/>
      <c r="R6" s="892"/>
      <c r="S6" s="892"/>
      <c r="T6" s="891" t="s">
        <v>6</v>
      </c>
      <c r="U6" s="891"/>
      <c r="V6" s="891"/>
      <c r="W6" s="891"/>
      <c r="X6" s="895" t="s">
        <v>7</v>
      </c>
      <c r="Y6" s="895"/>
      <c r="Z6" s="895"/>
      <c r="AA6" s="895"/>
      <c r="AB6" s="890"/>
      <c r="AC6" s="890"/>
      <c r="AD6" s="890"/>
      <c r="AE6" s="890"/>
      <c r="AF6" s="881"/>
      <c r="AG6" s="883"/>
    </row>
    <row r="7" spans="1:33" ht="14.25" thickTop="1" thickBot="1" x14ac:dyDescent="0.25">
      <c r="A7" s="886"/>
      <c r="B7" s="887"/>
      <c r="C7" s="888"/>
      <c r="D7" s="80"/>
      <c r="E7" s="81"/>
      <c r="F7" s="893" t="s">
        <v>13</v>
      </c>
      <c r="G7" s="902" t="s">
        <v>96</v>
      </c>
      <c r="H7" s="80"/>
      <c r="I7" s="81"/>
      <c r="J7" s="893" t="s">
        <v>13</v>
      </c>
      <c r="K7" s="903" t="s">
        <v>97</v>
      </c>
      <c r="L7" s="80"/>
      <c r="M7" s="81"/>
      <c r="N7" s="893" t="s">
        <v>13</v>
      </c>
      <c r="O7" s="903" t="s">
        <v>97</v>
      </c>
      <c r="P7" s="80"/>
      <c r="Q7" s="81"/>
      <c r="R7" s="893" t="s">
        <v>13</v>
      </c>
      <c r="S7" s="902" t="s">
        <v>97</v>
      </c>
      <c r="T7" s="80"/>
      <c r="U7" s="81"/>
      <c r="V7" s="893" t="s">
        <v>13</v>
      </c>
      <c r="W7" s="902" t="s">
        <v>97</v>
      </c>
      <c r="X7" s="80"/>
      <c r="Y7" s="81"/>
      <c r="Z7" s="893" t="s">
        <v>13</v>
      </c>
      <c r="AA7" s="902" t="s">
        <v>97</v>
      </c>
      <c r="AB7" s="80"/>
      <c r="AC7" s="81"/>
      <c r="AD7" s="893" t="s">
        <v>13</v>
      </c>
      <c r="AE7" s="894" t="s">
        <v>98</v>
      </c>
      <c r="AF7" s="881"/>
      <c r="AG7" s="883"/>
    </row>
    <row r="8" spans="1:33" ht="65.25" customHeight="1" thickTop="1" thickBot="1" x14ac:dyDescent="0.25">
      <c r="A8" s="886"/>
      <c r="B8" s="887"/>
      <c r="C8" s="888"/>
      <c r="D8" s="672" t="s">
        <v>29</v>
      </c>
      <c r="E8" s="672" t="s">
        <v>29</v>
      </c>
      <c r="F8" s="893"/>
      <c r="G8" s="902"/>
      <c r="H8" s="672" t="s">
        <v>29</v>
      </c>
      <c r="I8" s="672" t="s">
        <v>29</v>
      </c>
      <c r="J8" s="893"/>
      <c r="K8" s="904"/>
      <c r="L8" s="672" t="s">
        <v>29</v>
      </c>
      <c r="M8" s="672" t="s">
        <v>29</v>
      </c>
      <c r="N8" s="893"/>
      <c r="O8" s="904"/>
      <c r="P8" s="672" t="s">
        <v>29</v>
      </c>
      <c r="Q8" s="672" t="s">
        <v>29</v>
      </c>
      <c r="R8" s="893"/>
      <c r="S8" s="902"/>
      <c r="T8" s="672" t="s">
        <v>29</v>
      </c>
      <c r="U8" s="672" t="s">
        <v>29</v>
      </c>
      <c r="V8" s="893"/>
      <c r="W8" s="902"/>
      <c r="X8" s="672" t="s">
        <v>29</v>
      </c>
      <c r="Y8" s="672" t="s">
        <v>29</v>
      </c>
      <c r="Z8" s="893"/>
      <c r="AA8" s="902"/>
      <c r="AB8" s="672" t="s">
        <v>29</v>
      </c>
      <c r="AC8" s="672" t="s">
        <v>29</v>
      </c>
      <c r="AD8" s="893"/>
      <c r="AE8" s="894"/>
      <c r="AF8" s="881"/>
      <c r="AG8" s="883"/>
    </row>
    <row r="9" spans="1:33" ht="18" x14ac:dyDescent="0.25">
      <c r="A9" s="82"/>
      <c r="B9" s="83"/>
      <c r="C9" s="84" t="s">
        <v>99</v>
      </c>
      <c r="D9" s="85"/>
      <c r="E9" s="85"/>
      <c r="F9" s="85"/>
      <c r="G9" s="85"/>
      <c r="H9" s="85"/>
      <c r="I9" s="85"/>
      <c r="J9" s="85"/>
      <c r="K9" s="85"/>
      <c r="L9" s="905"/>
      <c r="M9" s="905"/>
      <c r="N9" s="905"/>
      <c r="O9" s="905"/>
      <c r="P9" s="905"/>
      <c r="Q9" s="905"/>
      <c r="R9" s="905"/>
      <c r="S9" s="905"/>
      <c r="T9" s="905"/>
      <c r="U9" s="905"/>
      <c r="V9" s="905"/>
      <c r="W9" s="905"/>
      <c r="X9" s="905"/>
      <c r="Y9" s="905"/>
      <c r="Z9" s="905"/>
      <c r="AA9" s="905"/>
      <c r="AB9" s="86"/>
      <c r="AC9" s="86"/>
      <c r="AD9" s="86"/>
      <c r="AE9" s="87"/>
    </row>
    <row r="10" spans="1:33" x14ac:dyDescent="0.2">
      <c r="A10" s="88" t="s">
        <v>396</v>
      </c>
      <c r="B10" s="89" t="s">
        <v>1</v>
      </c>
      <c r="C10" s="90" t="s">
        <v>397</v>
      </c>
      <c r="D10" s="462"/>
      <c r="E10" s="485">
        <v>14</v>
      </c>
      <c r="F10" s="486">
        <v>2</v>
      </c>
      <c r="G10" s="463" t="s">
        <v>101</v>
      </c>
      <c r="H10" s="180"/>
      <c r="I10" s="178"/>
      <c r="J10" s="93"/>
      <c r="K10" s="94"/>
      <c r="L10" s="178"/>
      <c r="M10" s="178"/>
      <c r="N10" s="93"/>
      <c r="O10" s="95"/>
      <c r="P10" s="180"/>
      <c r="Q10" s="178"/>
      <c r="R10" s="93"/>
      <c r="S10" s="94"/>
      <c r="T10" s="178"/>
      <c r="U10" s="178"/>
      <c r="V10" s="93"/>
      <c r="W10" s="97"/>
      <c r="X10" s="179"/>
      <c r="Y10" s="178"/>
      <c r="Z10" s="93"/>
      <c r="AA10" s="94"/>
      <c r="AB10" s="92">
        <f>SUM(D10,H10,L10,P10,T10,X10)</f>
        <v>0</v>
      </c>
      <c r="AC10" s="92">
        <f>SUM(E10,I10,M10,Q10,U10,Y10)</f>
        <v>14</v>
      </c>
      <c r="AD10" s="443">
        <f>SUM(F10,J10,N10,R10,V10,Z10)</f>
        <v>2</v>
      </c>
      <c r="AE10" s="449">
        <f>SUM(AB10,AC10)</f>
        <v>14</v>
      </c>
      <c r="AF10" s="446" t="s">
        <v>137</v>
      </c>
      <c r="AG10" s="99" t="s">
        <v>410</v>
      </c>
    </row>
    <row r="11" spans="1:33" x14ac:dyDescent="0.2">
      <c r="A11" s="464" t="s">
        <v>398</v>
      </c>
      <c r="B11" s="89" t="s">
        <v>1</v>
      </c>
      <c r="C11" s="90" t="s">
        <v>374</v>
      </c>
      <c r="D11" s="462"/>
      <c r="E11" s="485">
        <v>24</v>
      </c>
      <c r="F11" s="486">
        <v>3</v>
      </c>
      <c r="G11" s="465" t="s">
        <v>100</v>
      </c>
      <c r="H11" s="179"/>
      <c r="I11" s="178"/>
      <c r="J11" s="93"/>
      <c r="K11" s="94"/>
      <c r="L11" s="178"/>
      <c r="M11" s="178"/>
      <c r="N11" s="93"/>
      <c r="O11" s="95"/>
      <c r="P11" s="180"/>
      <c r="Q11" s="178"/>
      <c r="R11" s="93"/>
      <c r="S11" s="94"/>
      <c r="T11" s="178"/>
      <c r="U11" s="178"/>
      <c r="V11" s="93"/>
      <c r="W11" s="95"/>
      <c r="X11" s="180"/>
      <c r="Y11" s="178"/>
      <c r="Z11" s="93"/>
      <c r="AA11" s="94"/>
      <c r="AB11" s="92">
        <f t="shared" ref="AB11:AB60" si="0">SUM(D11,H11,L11,P11,T11,X11)</f>
        <v>0</v>
      </c>
      <c r="AC11" s="92">
        <f t="shared" ref="AC11:AC60" si="1">SUM(E11,I11,M11,Q11,U11,Y11)</f>
        <v>24</v>
      </c>
      <c r="AD11" s="443">
        <f t="shared" ref="AD11:AD60" si="2">SUM(F11,J11,N11,R11,V11,Z11)</f>
        <v>3</v>
      </c>
      <c r="AE11" s="449">
        <f t="shared" ref="AE11:AE60" si="3">SUM(AB11,AC11)</f>
        <v>24</v>
      </c>
      <c r="AF11" s="446" t="s">
        <v>475</v>
      </c>
      <c r="AG11" s="99" t="s">
        <v>141</v>
      </c>
    </row>
    <row r="12" spans="1:33" x14ac:dyDescent="0.2">
      <c r="A12" s="88" t="s">
        <v>102</v>
      </c>
      <c r="B12" s="89" t="s">
        <v>1</v>
      </c>
      <c r="C12" s="90" t="s">
        <v>103</v>
      </c>
      <c r="D12" s="178">
        <v>8</v>
      </c>
      <c r="E12" s="178">
        <v>4</v>
      </c>
      <c r="F12" s="93">
        <v>4</v>
      </c>
      <c r="G12" s="97" t="s">
        <v>1</v>
      </c>
      <c r="H12" s="179"/>
      <c r="I12" s="178"/>
      <c r="J12" s="93"/>
      <c r="K12" s="94"/>
      <c r="L12" s="178"/>
      <c r="M12" s="178"/>
      <c r="N12" s="93"/>
      <c r="O12" s="95"/>
      <c r="P12" s="180"/>
      <c r="Q12" s="178"/>
      <c r="R12" s="93"/>
      <c r="S12" s="94"/>
      <c r="T12" s="178"/>
      <c r="U12" s="178"/>
      <c r="V12" s="93"/>
      <c r="W12" s="97"/>
      <c r="X12" s="179"/>
      <c r="Y12" s="178"/>
      <c r="Z12" s="93"/>
      <c r="AA12" s="94"/>
      <c r="AB12" s="92">
        <f t="shared" si="0"/>
        <v>8</v>
      </c>
      <c r="AC12" s="92">
        <f t="shared" si="1"/>
        <v>4</v>
      </c>
      <c r="AD12" s="443">
        <f t="shared" si="2"/>
        <v>4</v>
      </c>
      <c r="AE12" s="449">
        <f t="shared" si="3"/>
        <v>12</v>
      </c>
      <c r="AF12" s="446" t="s">
        <v>169</v>
      </c>
      <c r="AG12" s="99" t="s">
        <v>138</v>
      </c>
    </row>
    <row r="13" spans="1:33" s="266" customFormat="1" x14ac:dyDescent="0.2">
      <c r="A13" s="88" t="s">
        <v>83</v>
      </c>
      <c r="B13" s="108" t="s">
        <v>1</v>
      </c>
      <c r="C13" s="90" t="s">
        <v>347</v>
      </c>
      <c r="D13" s="180">
        <v>22</v>
      </c>
      <c r="E13" s="386">
        <v>0</v>
      </c>
      <c r="F13" s="387">
        <v>6</v>
      </c>
      <c r="G13" s="129" t="s">
        <v>100</v>
      </c>
      <c r="H13" s="180"/>
      <c r="I13" s="386"/>
      <c r="J13" s="387"/>
      <c r="K13" s="388"/>
      <c r="L13" s="386"/>
      <c r="M13" s="386"/>
      <c r="N13" s="387"/>
      <c r="O13" s="129"/>
      <c r="P13" s="180"/>
      <c r="Q13" s="386"/>
      <c r="R13" s="387"/>
      <c r="S13" s="129"/>
      <c r="T13" s="180"/>
      <c r="U13" s="386"/>
      <c r="V13" s="387"/>
      <c r="W13" s="388"/>
      <c r="X13" s="386"/>
      <c r="Y13" s="386"/>
      <c r="Z13" s="387"/>
      <c r="AA13" s="129"/>
      <c r="AB13" s="92">
        <f t="shared" si="0"/>
        <v>22</v>
      </c>
      <c r="AC13" s="92">
        <f t="shared" si="1"/>
        <v>0</v>
      </c>
      <c r="AD13" s="443">
        <f t="shared" si="2"/>
        <v>6</v>
      </c>
      <c r="AE13" s="449">
        <f t="shared" si="3"/>
        <v>22</v>
      </c>
      <c r="AF13" s="446" t="s">
        <v>144</v>
      </c>
      <c r="AG13" s="220" t="s">
        <v>399</v>
      </c>
    </row>
    <row r="14" spans="1:33" ht="15.75" customHeight="1" x14ac:dyDescent="0.2">
      <c r="A14" s="814" t="s">
        <v>320</v>
      </c>
      <c r="B14" s="89" t="s">
        <v>1</v>
      </c>
      <c r="C14" s="815" t="s">
        <v>300</v>
      </c>
      <c r="D14" s="103"/>
      <c r="E14" s="100">
        <v>8</v>
      </c>
      <c r="F14" s="101">
        <v>2</v>
      </c>
      <c r="G14" s="104" t="s">
        <v>100</v>
      </c>
      <c r="H14" s="103"/>
      <c r="I14" s="100"/>
      <c r="J14" s="101"/>
      <c r="K14" s="104"/>
      <c r="L14" s="100"/>
      <c r="M14" s="100"/>
      <c r="N14" s="101"/>
      <c r="O14" s="105"/>
      <c r="P14" s="106"/>
      <c r="Q14" s="100"/>
      <c r="R14" s="101"/>
      <c r="S14" s="104"/>
      <c r="T14" s="100"/>
      <c r="U14" s="100"/>
      <c r="V14" s="181"/>
      <c r="W14" s="182"/>
      <c r="X14" s="103"/>
      <c r="Y14" s="100"/>
      <c r="Z14" s="181"/>
      <c r="AA14" s="183"/>
      <c r="AB14" s="92">
        <f t="shared" si="0"/>
        <v>0</v>
      </c>
      <c r="AC14" s="92">
        <f t="shared" si="1"/>
        <v>8</v>
      </c>
      <c r="AD14" s="443">
        <f t="shared" si="2"/>
        <v>2</v>
      </c>
      <c r="AE14" s="449">
        <f t="shared" si="3"/>
        <v>8</v>
      </c>
      <c r="AF14" s="446" t="s">
        <v>301</v>
      </c>
      <c r="AG14" s="107" t="s">
        <v>302</v>
      </c>
    </row>
    <row r="15" spans="1:33" ht="15.75" customHeight="1" x14ac:dyDescent="0.2">
      <c r="A15" s="814" t="s">
        <v>319</v>
      </c>
      <c r="B15" s="445" t="s">
        <v>1</v>
      </c>
      <c r="C15" s="816" t="s">
        <v>303</v>
      </c>
      <c r="D15" s="100"/>
      <c r="E15" s="100"/>
      <c r="F15" s="109"/>
      <c r="G15" s="102"/>
      <c r="H15" s="110"/>
      <c r="I15" s="100"/>
      <c r="J15" s="109"/>
      <c r="K15" s="104"/>
      <c r="L15" s="100"/>
      <c r="M15" s="100"/>
      <c r="N15" s="109"/>
      <c r="O15" s="105"/>
      <c r="P15" s="106"/>
      <c r="Q15" s="100">
        <v>8</v>
      </c>
      <c r="R15" s="109">
        <v>2</v>
      </c>
      <c r="S15" s="104" t="s">
        <v>100</v>
      </c>
      <c r="T15" s="100"/>
      <c r="U15" s="100"/>
      <c r="V15" s="181"/>
      <c r="W15" s="182"/>
      <c r="X15" s="103"/>
      <c r="Y15" s="100"/>
      <c r="Z15" s="181"/>
      <c r="AA15" s="183"/>
      <c r="AB15" s="92">
        <f t="shared" si="0"/>
        <v>0</v>
      </c>
      <c r="AC15" s="92">
        <f t="shared" si="1"/>
        <v>8</v>
      </c>
      <c r="AD15" s="443">
        <f t="shared" si="2"/>
        <v>2</v>
      </c>
      <c r="AE15" s="449">
        <f t="shared" si="3"/>
        <v>8</v>
      </c>
      <c r="AF15" s="446" t="s">
        <v>301</v>
      </c>
      <c r="AG15" s="107" t="s">
        <v>302</v>
      </c>
    </row>
    <row r="16" spans="1:33" ht="15.75" customHeight="1" x14ac:dyDescent="0.2">
      <c r="A16" s="814" t="s">
        <v>321</v>
      </c>
      <c r="B16" s="89" t="s">
        <v>1</v>
      </c>
      <c r="C16" s="816" t="s">
        <v>304</v>
      </c>
      <c r="D16" s="100"/>
      <c r="E16" s="100"/>
      <c r="F16" s="109"/>
      <c r="G16" s="102"/>
      <c r="H16" s="111"/>
      <c r="I16" s="106"/>
      <c r="J16" s="109"/>
      <c r="K16" s="104"/>
      <c r="L16" s="100"/>
      <c r="M16" s="100"/>
      <c r="N16" s="109"/>
      <c r="O16" s="105"/>
      <c r="P16" s="106"/>
      <c r="Q16" s="100"/>
      <c r="R16" s="109"/>
      <c r="S16" s="104"/>
      <c r="T16" s="100"/>
      <c r="U16" s="100">
        <v>16</v>
      </c>
      <c r="V16" s="181">
        <v>5</v>
      </c>
      <c r="W16" s="182" t="s">
        <v>100</v>
      </c>
      <c r="X16" s="103"/>
      <c r="Y16" s="100"/>
      <c r="Z16" s="181"/>
      <c r="AA16" s="183"/>
      <c r="AB16" s="92">
        <f t="shared" si="0"/>
        <v>0</v>
      </c>
      <c r="AC16" s="92">
        <f t="shared" si="1"/>
        <v>16</v>
      </c>
      <c r="AD16" s="443">
        <f t="shared" si="2"/>
        <v>5</v>
      </c>
      <c r="AE16" s="449">
        <f t="shared" si="3"/>
        <v>16</v>
      </c>
      <c r="AF16" s="446" t="s">
        <v>305</v>
      </c>
      <c r="AG16" s="107" t="s">
        <v>306</v>
      </c>
    </row>
    <row r="17" spans="1:34" ht="15.75" customHeight="1" x14ac:dyDescent="0.2">
      <c r="A17" s="466" t="s">
        <v>171</v>
      </c>
      <c r="B17" s="89" t="s">
        <v>1</v>
      </c>
      <c r="C17" s="467" t="s">
        <v>280</v>
      </c>
      <c r="D17" s="103"/>
      <c r="E17" s="100"/>
      <c r="F17" s="109"/>
      <c r="G17" s="102"/>
      <c r="H17" s="112"/>
      <c r="I17" s="100"/>
      <c r="J17" s="109"/>
      <c r="K17" s="104"/>
      <c r="L17" s="100"/>
      <c r="M17" s="100"/>
      <c r="N17" s="109"/>
      <c r="O17" s="105"/>
      <c r="P17" s="106"/>
      <c r="Q17" s="100"/>
      <c r="R17" s="109"/>
      <c r="S17" s="104"/>
      <c r="T17" s="100"/>
      <c r="U17" s="100"/>
      <c r="V17" s="181"/>
      <c r="W17" s="184"/>
      <c r="X17" s="106">
        <v>4</v>
      </c>
      <c r="Y17" s="100">
        <v>4</v>
      </c>
      <c r="Z17" s="181">
        <v>2</v>
      </c>
      <c r="AA17" s="183" t="s">
        <v>101</v>
      </c>
      <c r="AB17" s="92">
        <f t="shared" si="0"/>
        <v>4</v>
      </c>
      <c r="AC17" s="92">
        <f t="shared" si="1"/>
        <v>4</v>
      </c>
      <c r="AD17" s="443">
        <f t="shared" si="2"/>
        <v>2</v>
      </c>
      <c r="AE17" s="449">
        <f t="shared" si="3"/>
        <v>8</v>
      </c>
      <c r="AF17" s="446" t="s">
        <v>145</v>
      </c>
      <c r="AG17" s="107" t="s">
        <v>146</v>
      </c>
    </row>
    <row r="18" spans="1:34" x14ac:dyDescent="0.2">
      <c r="A18" s="468" t="s">
        <v>404</v>
      </c>
      <c r="B18" s="445" t="s">
        <v>1</v>
      </c>
      <c r="C18" s="469" t="s">
        <v>349</v>
      </c>
      <c r="D18" s="113">
        <v>8</v>
      </c>
      <c r="E18" s="113">
        <v>4</v>
      </c>
      <c r="F18" s="114">
        <v>3</v>
      </c>
      <c r="G18" s="115" t="s">
        <v>1</v>
      </c>
      <c r="H18" s="113"/>
      <c r="I18" s="113"/>
      <c r="J18" s="114"/>
      <c r="K18" s="115"/>
      <c r="L18" s="113"/>
      <c r="M18" s="113"/>
      <c r="N18" s="114"/>
      <c r="O18" s="116"/>
      <c r="P18" s="117"/>
      <c r="Q18" s="113"/>
      <c r="R18" s="114"/>
      <c r="S18" s="115"/>
      <c r="T18" s="113"/>
      <c r="U18" s="113"/>
      <c r="V18" s="114"/>
      <c r="W18" s="115"/>
      <c r="X18" s="113"/>
      <c r="Y18" s="113"/>
      <c r="Z18" s="114"/>
      <c r="AA18" s="115"/>
      <c r="AB18" s="92">
        <f t="shared" si="0"/>
        <v>8</v>
      </c>
      <c r="AC18" s="92">
        <f t="shared" si="1"/>
        <v>4</v>
      </c>
      <c r="AD18" s="443">
        <f t="shared" si="2"/>
        <v>3</v>
      </c>
      <c r="AE18" s="449">
        <f t="shared" si="3"/>
        <v>12</v>
      </c>
      <c r="AF18" s="446" t="s">
        <v>169</v>
      </c>
      <c r="AG18" s="99" t="s">
        <v>411</v>
      </c>
    </row>
    <row r="19" spans="1:34" x14ac:dyDescent="0.2">
      <c r="A19" s="468" t="s">
        <v>405</v>
      </c>
      <c r="B19" s="108" t="s">
        <v>1</v>
      </c>
      <c r="C19" s="469" t="s">
        <v>342</v>
      </c>
      <c r="D19" s="113"/>
      <c r="E19" s="113"/>
      <c r="F19" s="114"/>
      <c r="G19" s="115"/>
      <c r="H19" s="113">
        <v>8</v>
      </c>
      <c r="I19" s="113"/>
      <c r="J19" s="114">
        <v>2</v>
      </c>
      <c r="K19" s="115" t="s">
        <v>1</v>
      </c>
      <c r="L19" s="113"/>
      <c r="M19" s="113"/>
      <c r="N19" s="114"/>
      <c r="O19" s="115"/>
      <c r="P19" s="113"/>
      <c r="Q19" s="113"/>
      <c r="R19" s="114"/>
      <c r="S19" s="115"/>
      <c r="T19" s="113"/>
      <c r="U19" s="113"/>
      <c r="V19" s="114"/>
      <c r="W19" s="115"/>
      <c r="X19" s="113"/>
      <c r="Y19" s="113"/>
      <c r="Z19" s="114"/>
      <c r="AA19" s="115"/>
      <c r="AB19" s="92">
        <f t="shared" si="0"/>
        <v>8</v>
      </c>
      <c r="AC19" s="92">
        <f t="shared" si="1"/>
        <v>0</v>
      </c>
      <c r="AD19" s="443">
        <f t="shared" si="2"/>
        <v>2</v>
      </c>
      <c r="AE19" s="449">
        <f t="shared" si="3"/>
        <v>8</v>
      </c>
      <c r="AF19" s="446" t="s">
        <v>142</v>
      </c>
      <c r="AG19" s="190" t="s">
        <v>143</v>
      </c>
      <c r="AH19" s="191"/>
    </row>
    <row r="20" spans="1:34" x14ac:dyDescent="0.2">
      <c r="A20" s="468" t="s">
        <v>161</v>
      </c>
      <c r="B20" s="89" t="s">
        <v>1</v>
      </c>
      <c r="C20" s="469" t="s">
        <v>104</v>
      </c>
      <c r="D20" s="504"/>
      <c r="E20" s="504"/>
      <c r="F20" s="114"/>
      <c r="G20" s="115"/>
      <c r="H20" s="504"/>
      <c r="I20" s="504"/>
      <c r="J20" s="114"/>
      <c r="K20" s="115"/>
      <c r="L20" s="504">
        <v>8</v>
      </c>
      <c r="M20" s="504"/>
      <c r="N20" s="114">
        <v>2</v>
      </c>
      <c r="O20" s="115" t="s">
        <v>1</v>
      </c>
      <c r="P20" s="504"/>
      <c r="Q20" s="504"/>
      <c r="R20" s="114"/>
      <c r="S20" s="115"/>
      <c r="T20" s="504"/>
      <c r="U20" s="504"/>
      <c r="V20" s="114"/>
      <c r="W20" s="115"/>
      <c r="X20" s="113"/>
      <c r="Y20" s="113"/>
      <c r="Z20" s="114"/>
      <c r="AA20" s="115"/>
      <c r="AB20" s="92">
        <f t="shared" si="0"/>
        <v>8</v>
      </c>
      <c r="AC20" s="92">
        <f t="shared" si="1"/>
        <v>0</v>
      </c>
      <c r="AD20" s="443">
        <f t="shared" si="2"/>
        <v>2</v>
      </c>
      <c r="AE20" s="449">
        <f t="shared" si="3"/>
        <v>8</v>
      </c>
      <c r="AF20" s="446" t="s">
        <v>169</v>
      </c>
      <c r="AG20" s="99" t="s">
        <v>170</v>
      </c>
    </row>
    <row r="21" spans="1:34" x14ac:dyDescent="0.2">
      <c r="A21" s="88" t="s">
        <v>400</v>
      </c>
      <c r="B21" s="108" t="s">
        <v>1</v>
      </c>
      <c r="C21" s="695" t="s">
        <v>454</v>
      </c>
      <c r="D21" s="178"/>
      <c r="E21" s="485">
        <v>16</v>
      </c>
      <c r="F21" s="486">
        <v>3</v>
      </c>
      <c r="G21" s="95" t="s">
        <v>360</v>
      </c>
      <c r="H21" s="180"/>
      <c r="I21" s="178"/>
      <c r="J21" s="93"/>
      <c r="K21" s="94"/>
      <c r="L21" s="178"/>
      <c r="M21" s="178"/>
      <c r="N21" s="93"/>
      <c r="O21" s="95"/>
      <c r="P21" s="180"/>
      <c r="Q21" s="178"/>
      <c r="R21" s="93"/>
      <c r="S21" s="94"/>
      <c r="T21" s="178"/>
      <c r="U21" s="178"/>
      <c r="V21" s="93"/>
      <c r="W21" s="97"/>
      <c r="X21" s="179"/>
      <c r="Y21" s="178"/>
      <c r="Z21" s="93"/>
      <c r="AA21" s="94"/>
      <c r="AB21" s="92">
        <f t="shared" ref="AB21:AD24" si="4">SUM(D21,H21,L21,P21,T21,X21)</f>
        <v>0</v>
      </c>
      <c r="AC21" s="92">
        <f t="shared" si="4"/>
        <v>16</v>
      </c>
      <c r="AD21" s="443">
        <f t="shared" si="4"/>
        <v>3</v>
      </c>
      <c r="AE21" s="449">
        <f>SUM(AB21,AC21)</f>
        <v>16</v>
      </c>
      <c r="AF21" s="446" t="s">
        <v>163</v>
      </c>
      <c r="AG21" s="99" t="s">
        <v>164</v>
      </c>
    </row>
    <row r="22" spans="1:34" x14ac:dyDescent="0.2">
      <c r="A22" s="88" t="s">
        <v>401</v>
      </c>
      <c r="B22" s="108" t="s">
        <v>1</v>
      </c>
      <c r="C22" s="695" t="s">
        <v>455</v>
      </c>
      <c r="D22" s="178"/>
      <c r="E22" s="178"/>
      <c r="F22" s="696"/>
      <c r="G22" s="123"/>
      <c r="H22" s="180"/>
      <c r="I22" s="178">
        <v>16</v>
      </c>
      <c r="J22" s="696">
        <v>3</v>
      </c>
      <c r="K22" s="124" t="s">
        <v>360</v>
      </c>
      <c r="L22" s="178"/>
      <c r="M22" s="178"/>
      <c r="N22" s="696"/>
      <c r="O22" s="124"/>
      <c r="P22" s="178"/>
      <c r="Q22" s="178"/>
      <c r="R22" s="696"/>
      <c r="S22" s="124"/>
      <c r="T22" s="178"/>
      <c r="U22" s="178"/>
      <c r="V22" s="696"/>
      <c r="W22" s="124"/>
      <c r="X22" s="178"/>
      <c r="Y22" s="178"/>
      <c r="Z22" s="696"/>
      <c r="AA22" s="125"/>
      <c r="AB22" s="92">
        <f t="shared" si="4"/>
        <v>0</v>
      </c>
      <c r="AC22" s="92">
        <f t="shared" si="4"/>
        <v>16</v>
      </c>
      <c r="AD22" s="443">
        <f t="shared" si="4"/>
        <v>3</v>
      </c>
      <c r="AE22" s="449">
        <f>SUM(AB22,AC22)</f>
        <v>16</v>
      </c>
      <c r="AF22" s="447" t="s">
        <v>163</v>
      </c>
      <c r="AG22" s="190" t="s">
        <v>164</v>
      </c>
      <c r="AH22" s="191"/>
    </row>
    <row r="23" spans="1:34" x14ac:dyDescent="0.2">
      <c r="A23" s="88" t="s">
        <v>402</v>
      </c>
      <c r="B23" s="108" t="s">
        <v>1</v>
      </c>
      <c r="C23" s="695" t="s">
        <v>456</v>
      </c>
      <c r="D23" s="178"/>
      <c r="E23" s="178"/>
      <c r="F23" s="696"/>
      <c r="G23" s="123"/>
      <c r="H23" s="180"/>
      <c r="I23" s="178"/>
      <c r="J23" s="696"/>
      <c r="K23" s="124"/>
      <c r="L23" s="178"/>
      <c r="M23" s="178">
        <v>12</v>
      </c>
      <c r="N23" s="696">
        <v>2</v>
      </c>
      <c r="O23" s="124" t="s">
        <v>360</v>
      </c>
      <c r="P23" s="178"/>
      <c r="Q23" s="178"/>
      <c r="R23" s="696"/>
      <c r="S23" s="124"/>
      <c r="T23" s="178"/>
      <c r="U23" s="178"/>
      <c r="V23" s="696"/>
      <c r="W23" s="124"/>
      <c r="X23" s="178"/>
      <c r="Y23" s="178"/>
      <c r="Z23" s="696"/>
      <c r="AA23" s="125"/>
      <c r="AB23" s="92">
        <f t="shared" si="4"/>
        <v>0</v>
      </c>
      <c r="AC23" s="92">
        <f t="shared" si="4"/>
        <v>12</v>
      </c>
      <c r="AD23" s="443">
        <f t="shared" si="4"/>
        <v>2</v>
      </c>
      <c r="AE23" s="449">
        <f>SUM(AB23,AC23)</f>
        <v>12</v>
      </c>
      <c r="AF23" s="447" t="s">
        <v>163</v>
      </c>
      <c r="AG23" s="190" t="s">
        <v>164</v>
      </c>
      <c r="AH23" s="191"/>
    </row>
    <row r="24" spans="1:34" x14ac:dyDescent="0.2">
      <c r="A24" s="88" t="s">
        <v>403</v>
      </c>
      <c r="B24" s="108" t="s">
        <v>1</v>
      </c>
      <c r="C24" s="695" t="s">
        <v>457</v>
      </c>
      <c r="D24" s="178"/>
      <c r="E24" s="178"/>
      <c r="F24" s="696"/>
      <c r="G24" s="123"/>
      <c r="H24" s="180"/>
      <c r="I24" s="178"/>
      <c r="J24" s="696"/>
      <c r="K24" s="124"/>
      <c r="L24" s="178"/>
      <c r="M24" s="178"/>
      <c r="N24" s="696"/>
      <c r="O24" s="697"/>
      <c r="P24" s="178"/>
      <c r="Q24" s="178">
        <v>12</v>
      </c>
      <c r="R24" s="696">
        <v>2</v>
      </c>
      <c r="S24" s="124" t="s">
        <v>360</v>
      </c>
      <c r="T24" s="178"/>
      <c r="U24" s="178"/>
      <c r="V24" s="696"/>
      <c r="W24" s="124"/>
      <c r="X24" s="178"/>
      <c r="Y24" s="178"/>
      <c r="Z24" s="696"/>
      <c r="AA24" s="698"/>
      <c r="AB24" s="92">
        <f t="shared" si="4"/>
        <v>0</v>
      </c>
      <c r="AC24" s="92">
        <f t="shared" si="4"/>
        <v>12</v>
      </c>
      <c r="AD24" s="443">
        <f t="shared" si="4"/>
        <v>2</v>
      </c>
      <c r="AE24" s="449">
        <f>SUM(AB24,AC24)</f>
        <v>12</v>
      </c>
      <c r="AF24" s="447" t="s">
        <v>163</v>
      </c>
      <c r="AG24" s="190" t="s">
        <v>164</v>
      </c>
      <c r="AH24" s="191"/>
    </row>
    <row r="25" spans="1:34" x14ac:dyDescent="0.2">
      <c r="A25" s="88" t="s">
        <v>51</v>
      </c>
      <c r="B25" s="89" t="s">
        <v>1</v>
      </c>
      <c r="C25" s="90" t="s">
        <v>52</v>
      </c>
      <c r="D25" s="462"/>
      <c r="E25" s="485">
        <v>8</v>
      </c>
      <c r="F25" s="486">
        <v>2</v>
      </c>
      <c r="G25" s="487" t="s">
        <v>101</v>
      </c>
      <c r="H25" s="180"/>
      <c r="I25" s="178"/>
      <c r="J25" s="93"/>
      <c r="K25" s="94"/>
      <c r="L25" s="178"/>
      <c r="M25" s="178"/>
      <c r="N25" s="93"/>
      <c r="O25" s="95"/>
      <c r="P25" s="180"/>
      <c r="Q25" s="178"/>
      <c r="R25" s="93"/>
      <c r="S25" s="94"/>
      <c r="T25" s="178"/>
      <c r="U25" s="178"/>
      <c r="V25" s="93"/>
      <c r="W25" s="97"/>
      <c r="X25" s="179"/>
      <c r="Y25" s="178"/>
      <c r="Z25" s="93"/>
      <c r="AA25" s="94"/>
      <c r="AB25" s="92">
        <f t="shared" si="0"/>
        <v>0</v>
      </c>
      <c r="AC25" s="92">
        <f t="shared" si="1"/>
        <v>8</v>
      </c>
      <c r="AD25" s="443">
        <f t="shared" si="2"/>
        <v>2</v>
      </c>
      <c r="AE25" s="449">
        <f t="shared" si="3"/>
        <v>8</v>
      </c>
      <c r="AF25" s="79" t="s">
        <v>139</v>
      </c>
      <c r="AG25" s="79" t="s">
        <v>140</v>
      </c>
    </row>
    <row r="26" spans="1:34" x14ac:dyDescent="0.2">
      <c r="A26" s="88" t="s">
        <v>53</v>
      </c>
      <c r="B26" s="108" t="s">
        <v>1</v>
      </c>
      <c r="C26" s="90" t="s">
        <v>54</v>
      </c>
      <c r="D26" s="178"/>
      <c r="E26" s="178"/>
      <c r="F26" s="93"/>
      <c r="G26" s="129"/>
      <c r="H26" s="180"/>
      <c r="I26" s="178">
        <v>8</v>
      </c>
      <c r="J26" s="93">
        <v>2</v>
      </c>
      <c r="K26" s="94" t="s">
        <v>101</v>
      </c>
      <c r="L26" s="178"/>
      <c r="M26" s="178"/>
      <c r="N26" s="93"/>
      <c r="O26" s="95"/>
      <c r="P26" s="180"/>
      <c r="Q26" s="178"/>
      <c r="R26" s="93"/>
      <c r="S26" s="94"/>
      <c r="T26" s="178"/>
      <c r="U26" s="178"/>
      <c r="V26" s="118"/>
      <c r="W26" s="119"/>
      <c r="X26" s="178"/>
      <c r="Y26" s="178"/>
      <c r="Z26" s="93"/>
      <c r="AA26" s="94"/>
      <c r="AB26" s="92">
        <f t="shared" si="0"/>
        <v>0</v>
      </c>
      <c r="AC26" s="92">
        <f t="shared" si="1"/>
        <v>8</v>
      </c>
      <c r="AD26" s="443">
        <f t="shared" si="2"/>
        <v>2</v>
      </c>
      <c r="AE26" s="449">
        <f t="shared" si="3"/>
        <v>8</v>
      </c>
      <c r="AF26" s="446" t="s">
        <v>139</v>
      </c>
      <c r="AG26" s="99" t="s">
        <v>140</v>
      </c>
    </row>
    <row r="27" spans="1:34" x14ac:dyDescent="0.2">
      <c r="A27" s="88" t="s">
        <v>55</v>
      </c>
      <c r="B27" s="108" t="s">
        <v>1</v>
      </c>
      <c r="C27" s="90" t="s">
        <v>56</v>
      </c>
      <c r="D27" s="178"/>
      <c r="E27" s="178"/>
      <c r="F27" s="93"/>
      <c r="G27" s="129"/>
      <c r="H27" s="180"/>
      <c r="I27" s="178"/>
      <c r="J27" s="93"/>
      <c r="K27" s="94"/>
      <c r="L27" s="178"/>
      <c r="M27" s="178">
        <v>8</v>
      </c>
      <c r="N27" s="93">
        <v>2</v>
      </c>
      <c r="O27" s="95" t="s">
        <v>101</v>
      </c>
      <c r="P27" s="180"/>
      <c r="Q27" s="178"/>
      <c r="R27" s="93"/>
      <c r="S27" s="94"/>
      <c r="T27" s="178"/>
      <c r="U27" s="178"/>
      <c r="V27" s="118"/>
      <c r="W27" s="119"/>
      <c r="X27" s="178"/>
      <c r="Y27" s="178"/>
      <c r="Z27" s="93"/>
      <c r="AA27" s="94"/>
      <c r="AB27" s="92">
        <f t="shared" si="0"/>
        <v>0</v>
      </c>
      <c r="AC27" s="92">
        <f t="shared" si="1"/>
        <v>8</v>
      </c>
      <c r="AD27" s="443">
        <f t="shared" si="2"/>
        <v>2</v>
      </c>
      <c r="AE27" s="449">
        <f t="shared" si="3"/>
        <v>8</v>
      </c>
      <c r="AF27" s="446" t="s">
        <v>139</v>
      </c>
      <c r="AG27" s="99" t="s">
        <v>140</v>
      </c>
    </row>
    <row r="28" spans="1:34" x14ac:dyDescent="0.2">
      <c r="A28" s="88" t="s">
        <v>57</v>
      </c>
      <c r="B28" s="108" t="s">
        <v>1</v>
      </c>
      <c r="C28" s="90" t="s">
        <v>58</v>
      </c>
      <c r="D28" s="178"/>
      <c r="E28" s="178"/>
      <c r="F28" s="93"/>
      <c r="G28" s="129"/>
      <c r="H28" s="180"/>
      <c r="I28" s="178"/>
      <c r="J28" s="93"/>
      <c r="K28" s="94"/>
      <c r="L28" s="178"/>
      <c r="M28" s="178"/>
      <c r="N28" s="93"/>
      <c r="O28" s="95"/>
      <c r="P28" s="180"/>
      <c r="Q28" s="178">
        <v>8</v>
      </c>
      <c r="R28" s="93">
        <v>2</v>
      </c>
      <c r="S28" s="94" t="s">
        <v>101</v>
      </c>
      <c r="T28" s="178"/>
      <c r="U28" s="178"/>
      <c r="V28" s="118"/>
      <c r="W28" s="119"/>
      <c r="X28" s="178"/>
      <c r="Y28" s="178"/>
      <c r="Z28" s="93"/>
      <c r="AA28" s="94"/>
      <c r="AB28" s="92">
        <f t="shared" si="0"/>
        <v>0</v>
      </c>
      <c r="AC28" s="92">
        <f t="shared" si="1"/>
        <v>8</v>
      </c>
      <c r="AD28" s="443">
        <f t="shared" si="2"/>
        <v>2</v>
      </c>
      <c r="AE28" s="449">
        <f t="shared" si="3"/>
        <v>8</v>
      </c>
      <c r="AF28" s="446" t="s">
        <v>139</v>
      </c>
      <c r="AG28" s="99" t="s">
        <v>140</v>
      </c>
    </row>
    <row r="29" spans="1:34" x14ac:dyDescent="0.2">
      <c r="A29" s="88" t="s">
        <v>59</v>
      </c>
      <c r="B29" s="108" t="s">
        <v>1</v>
      </c>
      <c r="C29" s="90" t="s">
        <v>60</v>
      </c>
      <c r="D29" s="178"/>
      <c r="E29" s="178"/>
      <c r="F29" s="93"/>
      <c r="G29" s="129"/>
      <c r="H29" s="180"/>
      <c r="I29" s="178"/>
      <c r="J29" s="93"/>
      <c r="K29" s="94"/>
      <c r="L29" s="178"/>
      <c r="M29" s="178"/>
      <c r="N29" s="93"/>
      <c r="O29" s="95"/>
      <c r="P29" s="180"/>
      <c r="Q29" s="178"/>
      <c r="R29" s="93"/>
      <c r="S29" s="94"/>
      <c r="T29" s="178"/>
      <c r="U29" s="178">
        <v>8</v>
      </c>
      <c r="V29" s="118">
        <v>2</v>
      </c>
      <c r="W29" s="119" t="s">
        <v>101</v>
      </c>
      <c r="X29" s="178"/>
      <c r="Y29" s="178"/>
      <c r="Z29" s="93"/>
      <c r="AA29" s="94"/>
      <c r="AB29" s="92">
        <f t="shared" si="0"/>
        <v>0</v>
      </c>
      <c r="AC29" s="92">
        <f t="shared" si="1"/>
        <v>8</v>
      </c>
      <c r="AD29" s="443">
        <f t="shared" si="2"/>
        <v>2</v>
      </c>
      <c r="AE29" s="449">
        <f t="shared" si="3"/>
        <v>8</v>
      </c>
      <c r="AF29" s="446" t="s">
        <v>139</v>
      </c>
      <c r="AG29" s="99" t="s">
        <v>140</v>
      </c>
    </row>
    <row r="30" spans="1:34" x14ac:dyDescent="0.2">
      <c r="A30" s="88" t="s">
        <v>61</v>
      </c>
      <c r="B30" s="108" t="s">
        <v>1</v>
      </c>
      <c r="C30" s="90" t="s">
        <v>62</v>
      </c>
      <c r="D30" s="178"/>
      <c r="E30" s="178"/>
      <c r="F30" s="93"/>
      <c r="G30" s="129"/>
      <c r="H30" s="180"/>
      <c r="I30" s="178"/>
      <c r="J30" s="93"/>
      <c r="K30" s="94"/>
      <c r="L30" s="178"/>
      <c r="M30" s="178"/>
      <c r="N30" s="93"/>
      <c r="O30" s="95"/>
      <c r="P30" s="180"/>
      <c r="Q30" s="178"/>
      <c r="R30" s="93"/>
      <c r="S30" s="94"/>
      <c r="T30" s="178"/>
      <c r="U30" s="178"/>
      <c r="V30" s="118"/>
      <c r="W30" s="119"/>
      <c r="X30" s="178"/>
      <c r="Y30" s="178">
        <v>8</v>
      </c>
      <c r="Z30" s="93">
        <v>2</v>
      </c>
      <c r="AA30" s="94" t="s">
        <v>101</v>
      </c>
      <c r="AB30" s="92">
        <f t="shared" si="0"/>
        <v>0</v>
      </c>
      <c r="AC30" s="92">
        <f t="shared" si="1"/>
        <v>8</v>
      </c>
      <c r="AD30" s="443">
        <f t="shared" si="2"/>
        <v>2</v>
      </c>
      <c r="AE30" s="449">
        <f t="shared" si="3"/>
        <v>8</v>
      </c>
      <c r="AF30" s="446" t="s">
        <v>139</v>
      </c>
      <c r="AG30" s="99" t="s">
        <v>140</v>
      </c>
    </row>
    <row r="31" spans="1:34" x14ac:dyDescent="0.2">
      <c r="A31" s="120" t="s">
        <v>406</v>
      </c>
      <c r="B31" s="267" t="s">
        <v>1</v>
      </c>
      <c r="C31" s="121" t="s">
        <v>407</v>
      </c>
      <c r="D31" s="268"/>
      <c r="E31" s="268"/>
      <c r="F31" s="488"/>
      <c r="G31" s="489"/>
      <c r="H31" s="269"/>
      <c r="I31" s="268">
        <v>8</v>
      </c>
      <c r="J31" s="488">
        <v>2</v>
      </c>
      <c r="K31" s="490" t="s">
        <v>101</v>
      </c>
      <c r="L31" s="268"/>
      <c r="M31" s="268"/>
      <c r="N31" s="271"/>
      <c r="O31" s="272"/>
      <c r="P31" s="269"/>
      <c r="Q31" s="268"/>
      <c r="R31" s="488"/>
      <c r="S31" s="490"/>
      <c r="T31" s="268"/>
      <c r="U31" s="268"/>
      <c r="V31" s="491"/>
      <c r="W31" s="270"/>
      <c r="X31" s="268"/>
      <c r="Y31" s="268"/>
      <c r="Z31" s="271"/>
      <c r="AA31" s="272"/>
      <c r="AB31" s="92">
        <f t="shared" si="0"/>
        <v>0</v>
      </c>
      <c r="AC31" s="92">
        <f t="shared" si="1"/>
        <v>8</v>
      </c>
      <c r="AD31" s="443">
        <f t="shared" si="2"/>
        <v>2</v>
      </c>
      <c r="AE31" s="449">
        <f t="shared" si="3"/>
        <v>8</v>
      </c>
      <c r="AF31" s="447" t="s">
        <v>137</v>
      </c>
      <c r="AG31" s="190" t="s">
        <v>410</v>
      </c>
      <c r="AH31" s="191"/>
    </row>
    <row r="32" spans="1:34" s="264" customFormat="1" x14ac:dyDescent="0.2">
      <c r="A32" s="120" t="s">
        <v>408</v>
      </c>
      <c r="B32" s="108" t="s">
        <v>1</v>
      </c>
      <c r="C32" s="90" t="s">
        <v>409</v>
      </c>
      <c r="D32" s="492"/>
      <c r="E32" s="492"/>
      <c r="F32" s="493"/>
      <c r="G32" s="496"/>
      <c r="H32" s="497"/>
      <c r="I32" s="492"/>
      <c r="J32" s="493"/>
      <c r="K32" s="494"/>
      <c r="L32" s="492"/>
      <c r="M32" s="268">
        <v>8</v>
      </c>
      <c r="N32" s="488">
        <v>2</v>
      </c>
      <c r="O32" s="495" t="s">
        <v>101</v>
      </c>
      <c r="P32" s="497"/>
      <c r="Q32" s="492"/>
      <c r="R32" s="493"/>
      <c r="S32" s="494"/>
      <c r="T32" s="492"/>
      <c r="U32" s="492"/>
      <c r="V32" s="498"/>
      <c r="W32" s="676"/>
      <c r="X32" s="492"/>
      <c r="Y32" s="492"/>
      <c r="Z32" s="493"/>
      <c r="AA32" s="677"/>
      <c r="AB32" s="92">
        <f t="shared" si="0"/>
        <v>0</v>
      </c>
      <c r="AC32" s="92">
        <f t="shared" si="1"/>
        <v>8</v>
      </c>
      <c r="AD32" s="443">
        <f t="shared" si="2"/>
        <v>2</v>
      </c>
      <c r="AE32" s="449">
        <f t="shared" si="3"/>
        <v>8</v>
      </c>
      <c r="AF32" s="446" t="s">
        <v>137</v>
      </c>
      <c r="AG32" s="744" t="s">
        <v>410</v>
      </c>
      <c r="AH32" s="265"/>
    </row>
    <row r="33" spans="1:33" s="128" customFormat="1" ht="15.75" customHeight="1" x14ac:dyDescent="0.2">
      <c r="A33" s="221" t="s">
        <v>88</v>
      </c>
      <c r="B33" s="108" t="s">
        <v>1</v>
      </c>
      <c r="C33" s="389" t="s">
        <v>89</v>
      </c>
      <c r="D33" s="178"/>
      <c r="E33" s="178"/>
      <c r="F33" s="93"/>
      <c r="G33" s="219"/>
      <c r="H33" s="376">
        <v>4</v>
      </c>
      <c r="I33" s="178">
        <v>4</v>
      </c>
      <c r="J33" s="93">
        <v>2</v>
      </c>
      <c r="K33" s="94" t="s">
        <v>100</v>
      </c>
      <c r="L33" s="178"/>
      <c r="M33" s="178"/>
      <c r="N33" s="93"/>
      <c r="O33" s="219"/>
      <c r="P33" s="376"/>
      <c r="Q33" s="178"/>
      <c r="R33" s="93"/>
      <c r="S33" s="94"/>
      <c r="T33" s="178"/>
      <c r="U33" s="178"/>
      <c r="V33" s="93"/>
      <c r="W33" s="94"/>
      <c r="X33" s="178"/>
      <c r="Y33" s="178"/>
      <c r="Z33" s="93"/>
      <c r="AA33" s="219"/>
      <c r="AB33" s="92">
        <f t="shared" si="0"/>
        <v>4</v>
      </c>
      <c r="AC33" s="92">
        <f t="shared" si="1"/>
        <v>4</v>
      </c>
      <c r="AD33" s="443">
        <f t="shared" si="2"/>
        <v>2</v>
      </c>
      <c r="AE33" s="449">
        <f t="shared" si="3"/>
        <v>8</v>
      </c>
      <c r="AF33" s="446" t="s">
        <v>144</v>
      </c>
      <c r="AG33" s="99" t="s">
        <v>153</v>
      </c>
    </row>
    <row r="34" spans="1:33" s="128" customFormat="1" ht="15.75" customHeight="1" x14ac:dyDescent="0.2">
      <c r="A34" s="839" t="s">
        <v>463</v>
      </c>
      <c r="B34" s="108" t="s">
        <v>1</v>
      </c>
      <c r="C34" s="470" t="s">
        <v>375</v>
      </c>
      <c r="D34" s="178"/>
      <c r="E34" s="178"/>
      <c r="F34" s="93"/>
      <c r="G34" s="219"/>
      <c r="H34" s="376"/>
      <c r="I34" s="178">
        <v>16</v>
      </c>
      <c r="J34" s="93">
        <v>4</v>
      </c>
      <c r="K34" s="94" t="s">
        <v>101</v>
      </c>
      <c r="L34" s="178"/>
      <c r="M34" s="178"/>
      <c r="N34" s="93"/>
      <c r="O34" s="219"/>
      <c r="P34" s="376"/>
      <c r="Q34" s="178"/>
      <c r="R34" s="93"/>
      <c r="S34" s="94"/>
      <c r="T34" s="178"/>
      <c r="U34" s="178"/>
      <c r="V34" s="118"/>
      <c r="W34" s="119"/>
      <c r="X34" s="178"/>
      <c r="Y34" s="178"/>
      <c r="Z34" s="93"/>
      <c r="AA34" s="219"/>
      <c r="AB34" s="92">
        <f t="shared" si="0"/>
        <v>0</v>
      </c>
      <c r="AC34" s="92">
        <f t="shared" si="1"/>
        <v>16</v>
      </c>
      <c r="AD34" s="443">
        <f t="shared" si="2"/>
        <v>4</v>
      </c>
      <c r="AE34" s="449">
        <f t="shared" si="3"/>
        <v>16</v>
      </c>
      <c r="AF34" s="446" t="s">
        <v>137</v>
      </c>
      <c r="AG34" s="99" t="s">
        <v>412</v>
      </c>
    </row>
    <row r="35" spans="1:33" s="128" customFormat="1" ht="15.75" customHeight="1" x14ac:dyDescent="0.2">
      <c r="A35" s="839" t="s">
        <v>478</v>
      </c>
      <c r="B35" s="108" t="s">
        <v>1</v>
      </c>
      <c r="C35" s="470" t="s">
        <v>84</v>
      </c>
      <c r="D35" s="178"/>
      <c r="E35" s="178"/>
      <c r="F35" s="93"/>
      <c r="G35" s="219"/>
      <c r="H35" s="376"/>
      <c r="I35" s="178"/>
      <c r="J35" s="93"/>
      <c r="K35" s="94"/>
      <c r="L35" s="178"/>
      <c r="M35" s="178">
        <v>8</v>
      </c>
      <c r="N35" s="93">
        <v>2</v>
      </c>
      <c r="O35" s="219" t="s">
        <v>101</v>
      </c>
      <c r="P35" s="376"/>
      <c r="Q35" s="178"/>
      <c r="R35" s="93"/>
      <c r="S35" s="94"/>
      <c r="T35" s="178"/>
      <c r="U35" s="178"/>
      <c r="V35" s="118"/>
      <c r="W35" s="119"/>
      <c r="X35" s="178"/>
      <c r="Y35" s="178"/>
      <c r="Z35" s="93"/>
      <c r="AA35" s="219"/>
      <c r="AB35" s="92">
        <f t="shared" si="0"/>
        <v>0</v>
      </c>
      <c r="AC35" s="92">
        <f t="shared" si="1"/>
        <v>8</v>
      </c>
      <c r="AD35" s="443">
        <f t="shared" si="2"/>
        <v>2</v>
      </c>
      <c r="AE35" s="449">
        <f t="shared" si="3"/>
        <v>8</v>
      </c>
      <c r="AF35" s="446" t="s">
        <v>137</v>
      </c>
      <c r="AG35" s="99" t="s">
        <v>413</v>
      </c>
    </row>
    <row r="36" spans="1:33" s="128" customFormat="1" ht="15.75" customHeight="1" x14ac:dyDescent="0.2">
      <c r="A36" s="839" t="s">
        <v>479</v>
      </c>
      <c r="B36" s="108" t="s">
        <v>1</v>
      </c>
      <c r="C36" s="470" t="s">
        <v>85</v>
      </c>
      <c r="D36" s="178"/>
      <c r="E36" s="178"/>
      <c r="F36" s="93"/>
      <c r="G36" s="219"/>
      <c r="H36" s="376"/>
      <c r="I36" s="178"/>
      <c r="J36" s="93"/>
      <c r="K36" s="94"/>
      <c r="L36" s="178"/>
      <c r="M36" s="178"/>
      <c r="N36" s="93"/>
      <c r="O36" s="219"/>
      <c r="P36" s="376"/>
      <c r="Q36" s="178">
        <v>8</v>
      </c>
      <c r="R36" s="93">
        <v>2</v>
      </c>
      <c r="S36" s="94" t="s">
        <v>101</v>
      </c>
      <c r="T36" s="178"/>
      <c r="U36" s="178"/>
      <c r="V36" s="118"/>
      <c r="W36" s="119"/>
      <c r="X36" s="178"/>
      <c r="Y36" s="178"/>
      <c r="Z36" s="93"/>
      <c r="AA36" s="219"/>
      <c r="AB36" s="92">
        <f t="shared" si="0"/>
        <v>0</v>
      </c>
      <c r="AC36" s="92">
        <f t="shared" si="1"/>
        <v>8</v>
      </c>
      <c r="AD36" s="443">
        <f t="shared" si="2"/>
        <v>2</v>
      </c>
      <c r="AE36" s="449">
        <f t="shared" si="3"/>
        <v>8</v>
      </c>
      <c r="AF36" s="446" t="s">
        <v>137</v>
      </c>
      <c r="AG36" s="99" t="s">
        <v>412</v>
      </c>
    </row>
    <row r="37" spans="1:33" s="128" customFormat="1" ht="15.75" customHeight="1" x14ac:dyDescent="0.2">
      <c r="A37" s="839" t="s">
        <v>480</v>
      </c>
      <c r="B37" s="108" t="s">
        <v>1</v>
      </c>
      <c r="C37" s="470" t="s">
        <v>63</v>
      </c>
      <c r="D37" s="178"/>
      <c r="E37" s="178"/>
      <c r="F37" s="93"/>
      <c r="G37" s="219"/>
      <c r="H37" s="376"/>
      <c r="I37" s="178"/>
      <c r="J37" s="93"/>
      <c r="K37" s="94"/>
      <c r="L37" s="178"/>
      <c r="M37" s="178"/>
      <c r="N37" s="93"/>
      <c r="O37" s="219"/>
      <c r="P37" s="376"/>
      <c r="Q37" s="178"/>
      <c r="R37" s="93"/>
      <c r="S37" s="94"/>
      <c r="T37" s="178"/>
      <c r="U37" s="178">
        <v>8</v>
      </c>
      <c r="V37" s="118">
        <v>2</v>
      </c>
      <c r="W37" s="119" t="s">
        <v>101</v>
      </c>
      <c r="X37" s="178"/>
      <c r="Y37" s="178"/>
      <c r="Z37" s="93"/>
      <c r="AA37" s="219"/>
      <c r="AB37" s="92">
        <f t="shared" si="0"/>
        <v>0</v>
      </c>
      <c r="AC37" s="92">
        <f t="shared" si="1"/>
        <v>8</v>
      </c>
      <c r="AD37" s="443">
        <f t="shared" si="2"/>
        <v>2</v>
      </c>
      <c r="AE37" s="449">
        <f t="shared" si="3"/>
        <v>8</v>
      </c>
      <c r="AF37" s="446" t="s">
        <v>137</v>
      </c>
      <c r="AG37" s="99" t="s">
        <v>413</v>
      </c>
    </row>
    <row r="38" spans="1:33" s="128" customFormat="1" ht="15.75" customHeight="1" x14ac:dyDescent="0.2">
      <c r="A38" s="839" t="s">
        <v>481</v>
      </c>
      <c r="B38" s="108" t="s">
        <v>1</v>
      </c>
      <c r="C38" s="470" t="s">
        <v>64</v>
      </c>
      <c r="D38" s="178"/>
      <c r="E38" s="178"/>
      <c r="F38" s="93"/>
      <c r="G38" s="219"/>
      <c r="H38" s="376"/>
      <c r="I38" s="178"/>
      <c r="J38" s="93"/>
      <c r="K38" s="94"/>
      <c r="L38" s="178"/>
      <c r="M38" s="178"/>
      <c r="N38" s="93"/>
      <c r="O38" s="219"/>
      <c r="P38" s="376"/>
      <c r="Q38" s="178"/>
      <c r="R38" s="93"/>
      <c r="S38" s="94"/>
      <c r="T38" s="178"/>
      <c r="U38" s="178"/>
      <c r="V38" s="118"/>
      <c r="W38" s="119"/>
      <c r="X38" s="178"/>
      <c r="Y38" s="178">
        <v>8</v>
      </c>
      <c r="Z38" s="93">
        <v>2</v>
      </c>
      <c r="AA38" s="219" t="s">
        <v>101</v>
      </c>
      <c r="AB38" s="92">
        <f t="shared" si="0"/>
        <v>0</v>
      </c>
      <c r="AC38" s="92">
        <f t="shared" si="1"/>
        <v>8</v>
      </c>
      <c r="AD38" s="443">
        <f t="shared" si="2"/>
        <v>2</v>
      </c>
      <c r="AE38" s="449">
        <f t="shared" si="3"/>
        <v>8</v>
      </c>
      <c r="AF38" s="446" t="s">
        <v>137</v>
      </c>
      <c r="AG38" s="99" t="s">
        <v>413</v>
      </c>
    </row>
    <row r="39" spans="1:33" s="128" customFormat="1" ht="15.75" customHeight="1" x14ac:dyDescent="0.2">
      <c r="A39" s="221" t="s">
        <v>451</v>
      </c>
      <c r="B39" s="267" t="s">
        <v>1</v>
      </c>
      <c r="C39" s="389" t="s">
        <v>452</v>
      </c>
      <c r="D39" s="178">
        <v>10</v>
      </c>
      <c r="E39" s="178"/>
      <c r="F39" s="93">
        <v>2</v>
      </c>
      <c r="G39" s="94" t="s">
        <v>100</v>
      </c>
      <c r="H39" s="376"/>
      <c r="I39" s="178"/>
      <c r="J39" s="93"/>
      <c r="K39" s="94"/>
      <c r="L39" s="178"/>
      <c r="M39" s="178"/>
      <c r="N39" s="93"/>
      <c r="O39" s="94"/>
      <c r="P39" s="178"/>
      <c r="Q39" s="178"/>
      <c r="R39" s="93"/>
      <c r="S39" s="94"/>
      <c r="T39" s="178"/>
      <c r="U39" s="178"/>
      <c r="V39" s="93"/>
      <c r="W39" s="94"/>
      <c r="X39" s="178"/>
      <c r="Y39" s="178"/>
      <c r="Z39" s="93"/>
      <c r="AA39" s="219"/>
      <c r="AB39" s="92">
        <f t="shared" si="0"/>
        <v>10</v>
      </c>
      <c r="AC39" s="92">
        <f t="shared" si="1"/>
        <v>0</v>
      </c>
      <c r="AD39" s="443">
        <f t="shared" si="2"/>
        <v>2</v>
      </c>
      <c r="AE39" s="449">
        <f t="shared" si="3"/>
        <v>10</v>
      </c>
      <c r="AF39" s="446" t="s">
        <v>476</v>
      </c>
      <c r="AG39" s="99" t="s">
        <v>453</v>
      </c>
    </row>
    <row r="40" spans="1:33" x14ac:dyDescent="0.2">
      <c r="A40" s="88" t="s">
        <v>32</v>
      </c>
      <c r="B40" s="108" t="s">
        <v>1</v>
      </c>
      <c r="C40" s="90" t="s">
        <v>33</v>
      </c>
      <c r="D40" s="178"/>
      <c r="E40" s="178"/>
      <c r="F40" s="93"/>
      <c r="G40" s="219"/>
      <c r="H40" s="376">
        <v>20</v>
      </c>
      <c r="I40" s="178"/>
      <c r="J40" s="93">
        <v>2</v>
      </c>
      <c r="K40" s="94" t="s">
        <v>343</v>
      </c>
      <c r="L40" s="178"/>
      <c r="M40" s="178"/>
      <c r="N40" s="93"/>
      <c r="O40" s="219"/>
      <c r="P40" s="376"/>
      <c r="Q40" s="178"/>
      <c r="R40" s="93"/>
      <c r="S40" s="94"/>
      <c r="T40" s="178"/>
      <c r="U40" s="178"/>
      <c r="V40" s="118"/>
      <c r="W40" s="94"/>
      <c r="X40" s="178"/>
      <c r="Y40" s="178"/>
      <c r="Z40" s="93"/>
      <c r="AA40" s="219"/>
      <c r="AB40" s="92">
        <f t="shared" si="0"/>
        <v>20</v>
      </c>
      <c r="AC40" s="92">
        <f t="shared" si="1"/>
        <v>0</v>
      </c>
      <c r="AD40" s="443">
        <f t="shared" si="2"/>
        <v>2</v>
      </c>
      <c r="AE40" s="449">
        <f t="shared" si="3"/>
        <v>20</v>
      </c>
      <c r="AF40" s="446" t="s">
        <v>380</v>
      </c>
      <c r="AG40" s="99" t="s">
        <v>381</v>
      </c>
    </row>
    <row r="41" spans="1:33" x14ac:dyDescent="0.2">
      <c r="A41" s="88" t="s">
        <v>30</v>
      </c>
      <c r="B41" s="108" t="s">
        <v>1</v>
      </c>
      <c r="C41" s="90" t="s">
        <v>31</v>
      </c>
      <c r="D41" s="178"/>
      <c r="E41" s="178"/>
      <c r="F41" s="93"/>
      <c r="G41" s="129"/>
      <c r="H41" s="180"/>
      <c r="I41" s="178"/>
      <c r="J41" s="93"/>
      <c r="K41" s="94"/>
      <c r="L41" s="178">
        <v>20</v>
      </c>
      <c r="M41" s="178"/>
      <c r="N41" s="93">
        <v>2</v>
      </c>
      <c r="O41" s="95" t="s">
        <v>343</v>
      </c>
      <c r="P41" s="180"/>
      <c r="Q41" s="178"/>
      <c r="R41" s="93"/>
      <c r="S41" s="94"/>
      <c r="T41" s="178"/>
      <c r="U41" s="178"/>
      <c r="V41" s="118"/>
      <c r="W41" s="119"/>
      <c r="X41" s="178"/>
      <c r="Y41" s="178"/>
      <c r="Z41" s="93"/>
      <c r="AA41" s="141"/>
      <c r="AB41" s="92">
        <f t="shared" si="0"/>
        <v>20</v>
      </c>
      <c r="AC41" s="92">
        <f t="shared" si="1"/>
        <v>0</v>
      </c>
      <c r="AD41" s="443">
        <f t="shared" si="2"/>
        <v>2</v>
      </c>
      <c r="AE41" s="449">
        <f t="shared" si="3"/>
        <v>20</v>
      </c>
      <c r="AF41" s="446" t="s">
        <v>380</v>
      </c>
      <c r="AG41" s="99" t="s">
        <v>381</v>
      </c>
    </row>
    <row r="42" spans="1:33" x14ac:dyDescent="0.2">
      <c r="A42" s="88" t="s">
        <v>34</v>
      </c>
      <c r="B42" s="108" t="s">
        <v>1</v>
      </c>
      <c r="C42" s="90" t="s">
        <v>35</v>
      </c>
      <c r="D42" s="178"/>
      <c r="E42" s="178"/>
      <c r="F42" s="93"/>
      <c r="G42" s="129"/>
      <c r="H42" s="180"/>
      <c r="I42" s="178"/>
      <c r="J42" s="93"/>
      <c r="K42" s="94"/>
      <c r="L42" s="178"/>
      <c r="M42" s="178"/>
      <c r="N42" s="93"/>
      <c r="O42" s="95"/>
      <c r="P42" s="180">
        <v>20</v>
      </c>
      <c r="Q42" s="178"/>
      <c r="R42" s="93">
        <v>2</v>
      </c>
      <c r="S42" s="94" t="s">
        <v>343</v>
      </c>
      <c r="T42" s="178"/>
      <c r="U42" s="178"/>
      <c r="V42" s="118"/>
      <c r="W42" s="119"/>
      <c r="X42" s="178"/>
      <c r="Y42" s="178"/>
      <c r="Z42" s="93"/>
      <c r="AA42" s="94"/>
      <c r="AB42" s="92">
        <f t="shared" si="0"/>
        <v>20</v>
      </c>
      <c r="AC42" s="92">
        <f t="shared" si="1"/>
        <v>0</v>
      </c>
      <c r="AD42" s="443">
        <f t="shared" si="2"/>
        <v>2</v>
      </c>
      <c r="AE42" s="449">
        <f t="shared" si="3"/>
        <v>20</v>
      </c>
      <c r="AF42" s="446" t="s">
        <v>380</v>
      </c>
      <c r="AG42" s="99" t="s">
        <v>381</v>
      </c>
    </row>
    <row r="43" spans="1:33" x14ac:dyDescent="0.2">
      <c r="A43" s="88" t="s">
        <v>36</v>
      </c>
      <c r="B43" s="108" t="s">
        <v>1</v>
      </c>
      <c r="C43" s="90" t="s">
        <v>37</v>
      </c>
      <c r="D43" s="178"/>
      <c r="E43" s="178"/>
      <c r="F43" s="93"/>
      <c r="G43" s="129"/>
      <c r="H43" s="180"/>
      <c r="I43" s="178"/>
      <c r="J43" s="93"/>
      <c r="K43" s="94"/>
      <c r="L43" s="178"/>
      <c r="M43" s="178"/>
      <c r="N43" s="93"/>
      <c r="O43" s="95"/>
      <c r="P43" s="180"/>
      <c r="Q43" s="178"/>
      <c r="R43" s="93"/>
      <c r="S43" s="94"/>
      <c r="T43" s="178">
        <v>20</v>
      </c>
      <c r="U43" s="178"/>
      <c r="V43" s="118">
        <v>2</v>
      </c>
      <c r="W43" s="119" t="s">
        <v>343</v>
      </c>
      <c r="X43" s="178"/>
      <c r="Y43" s="178"/>
      <c r="Z43" s="93"/>
      <c r="AA43" s="94"/>
      <c r="AB43" s="92">
        <f t="shared" si="0"/>
        <v>20</v>
      </c>
      <c r="AC43" s="92">
        <f t="shared" si="1"/>
        <v>0</v>
      </c>
      <c r="AD43" s="443">
        <f t="shared" si="2"/>
        <v>2</v>
      </c>
      <c r="AE43" s="449">
        <f t="shared" si="3"/>
        <v>20</v>
      </c>
      <c r="AF43" s="446" t="s">
        <v>380</v>
      </c>
      <c r="AG43" s="99" t="s">
        <v>381</v>
      </c>
    </row>
    <row r="44" spans="1:33" s="260" customFormat="1" x14ac:dyDescent="0.2">
      <c r="A44" s="88" t="s">
        <v>414</v>
      </c>
      <c r="B44" s="108" t="s">
        <v>1</v>
      </c>
      <c r="C44" s="121" t="s">
        <v>363</v>
      </c>
      <c r="D44" s="505"/>
      <c r="E44" s="505"/>
      <c r="F44" s="507"/>
      <c r="G44" s="509"/>
      <c r="H44" s="506"/>
      <c r="I44" s="505"/>
      <c r="J44" s="507"/>
      <c r="K44" s="508"/>
      <c r="L44" s="678"/>
      <c r="M44" s="678"/>
      <c r="N44" s="679"/>
      <c r="O44" s="680"/>
      <c r="P44" s="681"/>
      <c r="Q44" s="678"/>
      <c r="R44" s="679"/>
      <c r="S44" s="682"/>
      <c r="T44" s="505"/>
      <c r="U44" s="505"/>
      <c r="V44" s="510"/>
      <c r="W44" s="511"/>
      <c r="X44" s="505"/>
      <c r="Y44" s="178">
        <v>20</v>
      </c>
      <c r="Z44" s="93">
        <v>2</v>
      </c>
      <c r="AA44" s="94" t="s">
        <v>344</v>
      </c>
      <c r="AB44" s="92">
        <f t="shared" si="0"/>
        <v>0</v>
      </c>
      <c r="AC44" s="92">
        <f t="shared" si="1"/>
        <v>20</v>
      </c>
      <c r="AD44" s="443">
        <f t="shared" si="2"/>
        <v>2</v>
      </c>
      <c r="AE44" s="449">
        <f t="shared" si="3"/>
        <v>20</v>
      </c>
      <c r="AF44" s="446" t="s">
        <v>380</v>
      </c>
      <c r="AG44" s="99" t="s">
        <v>147</v>
      </c>
    </row>
    <row r="45" spans="1:33" x14ac:dyDescent="0.2">
      <c r="A45" s="88" t="s">
        <v>40</v>
      </c>
      <c r="B45" s="108" t="s">
        <v>1</v>
      </c>
      <c r="C45" s="121" t="s">
        <v>41</v>
      </c>
      <c r="D45" s="178"/>
      <c r="E45" s="178"/>
      <c r="F45" s="93"/>
      <c r="G45" s="95"/>
      <c r="H45" s="178">
        <v>16</v>
      </c>
      <c r="I45" s="178"/>
      <c r="J45" s="93">
        <v>2</v>
      </c>
      <c r="K45" s="95" t="s">
        <v>345</v>
      </c>
      <c r="L45" s="126"/>
      <c r="M45" s="126"/>
      <c r="N45" s="126"/>
      <c r="O45" s="126"/>
      <c r="P45" s="683"/>
      <c r="Q45" s="683"/>
      <c r="R45" s="684"/>
      <c r="S45" s="684"/>
      <c r="T45" s="269"/>
      <c r="U45" s="178"/>
      <c r="V45" s="118"/>
      <c r="W45" s="119"/>
      <c r="X45" s="178"/>
      <c r="Y45" s="178"/>
      <c r="Z45" s="93"/>
      <c r="AA45" s="94"/>
      <c r="AB45" s="92">
        <f t="shared" si="0"/>
        <v>16</v>
      </c>
      <c r="AC45" s="92">
        <f t="shared" si="1"/>
        <v>0</v>
      </c>
      <c r="AD45" s="443">
        <f t="shared" si="2"/>
        <v>2</v>
      </c>
      <c r="AE45" s="449">
        <f t="shared" si="3"/>
        <v>16</v>
      </c>
      <c r="AF45" s="446" t="s">
        <v>148</v>
      </c>
      <c r="AG45" s="99" t="s">
        <v>382</v>
      </c>
    </row>
    <row r="46" spans="1:33" x14ac:dyDescent="0.2">
      <c r="A46" s="120" t="s">
        <v>38</v>
      </c>
      <c r="B46" s="108" t="s">
        <v>1</v>
      </c>
      <c r="C46" s="142" t="s">
        <v>39</v>
      </c>
      <c r="D46" s="178"/>
      <c r="E46" s="178"/>
      <c r="F46" s="93"/>
      <c r="G46" s="95"/>
      <c r="H46" s="180"/>
      <c r="I46" s="178"/>
      <c r="J46" s="93"/>
      <c r="K46" s="471"/>
      <c r="L46" s="180">
        <v>12</v>
      </c>
      <c r="M46" s="178"/>
      <c r="N46" s="93">
        <v>2</v>
      </c>
      <c r="O46" s="471" t="s">
        <v>346</v>
      </c>
      <c r="P46" s="126"/>
      <c r="Q46" s="126"/>
      <c r="R46" s="126"/>
      <c r="S46" s="126"/>
      <c r="T46" s="269"/>
      <c r="U46" s="178"/>
      <c r="V46" s="118"/>
      <c r="W46" s="119"/>
      <c r="X46" s="178"/>
      <c r="Y46" s="178"/>
      <c r="Z46" s="93"/>
      <c r="AA46" s="94"/>
      <c r="AB46" s="92">
        <f t="shared" si="0"/>
        <v>12</v>
      </c>
      <c r="AC46" s="92">
        <f t="shared" si="1"/>
        <v>0</v>
      </c>
      <c r="AD46" s="443">
        <f t="shared" si="2"/>
        <v>2</v>
      </c>
      <c r="AE46" s="449">
        <f t="shared" si="3"/>
        <v>12</v>
      </c>
      <c r="AF46" s="446" t="s">
        <v>148</v>
      </c>
      <c r="AG46" s="99" t="s">
        <v>382</v>
      </c>
    </row>
    <row r="47" spans="1:33" x14ac:dyDescent="0.2">
      <c r="A47" s="120" t="s">
        <v>332</v>
      </c>
      <c r="B47" s="108" t="s">
        <v>1</v>
      </c>
      <c r="C47" s="142" t="s">
        <v>333</v>
      </c>
      <c r="D47" s="178"/>
      <c r="E47" s="178"/>
      <c r="F47" s="93"/>
      <c r="G47" s="129"/>
      <c r="H47" s="180"/>
      <c r="I47" s="178"/>
      <c r="J47" s="93"/>
      <c r="K47" s="471"/>
      <c r="L47" s="683"/>
      <c r="M47" s="683"/>
      <c r="N47" s="684"/>
      <c r="O47" s="684"/>
      <c r="P47" s="683"/>
      <c r="Q47" s="683"/>
      <c r="R47" s="684"/>
      <c r="S47" s="684"/>
      <c r="T47" s="269">
        <v>12</v>
      </c>
      <c r="U47" s="178"/>
      <c r="V47" s="118">
        <v>2</v>
      </c>
      <c r="W47" s="119" t="s">
        <v>1</v>
      </c>
      <c r="X47" s="178"/>
      <c r="Y47" s="178"/>
      <c r="Z47" s="93"/>
      <c r="AA47" s="94"/>
      <c r="AB47" s="92">
        <f t="shared" si="0"/>
        <v>12</v>
      </c>
      <c r="AC47" s="92">
        <f t="shared" si="1"/>
        <v>0</v>
      </c>
      <c r="AD47" s="443">
        <f t="shared" si="2"/>
        <v>2</v>
      </c>
      <c r="AE47" s="449">
        <f t="shared" si="3"/>
        <v>12</v>
      </c>
      <c r="AF47" s="446" t="s">
        <v>383</v>
      </c>
      <c r="AG47" s="99" t="s">
        <v>384</v>
      </c>
    </row>
    <row r="48" spans="1:33" x14ac:dyDescent="0.2">
      <c r="A48" s="120" t="s">
        <v>334</v>
      </c>
      <c r="B48" s="108" t="s">
        <v>1</v>
      </c>
      <c r="C48" s="142" t="s">
        <v>335</v>
      </c>
      <c r="D48" s="178"/>
      <c r="E48" s="178"/>
      <c r="F48" s="93"/>
      <c r="G48" s="129"/>
      <c r="H48" s="180"/>
      <c r="I48" s="178"/>
      <c r="J48" s="93"/>
      <c r="K48" s="94"/>
      <c r="L48" s="685"/>
      <c r="M48" s="685"/>
      <c r="N48" s="686"/>
      <c r="O48" s="687"/>
      <c r="P48" s="688"/>
      <c r="Q48" s="685"/>
      <c r="R48" s="686"/>
      <c r="S48" s="687"/>
      <c r="T48" s="178"/>
      <c r="U48" s="178"/>
      <c r="V48" s="118"/>
      <c r="W48" s="119"/>
      <c r="X48" s="178">
        <v>12</v>
      </c>
      <c r="Y48" s="178"/>
      <c r="Z48" s="93">
        <v>2</v>
      </c>
      <c r="AA48" s="94" t="s">
        <v>1</v>
      </c>
      <c r="AB48" s="92">
        <f t="shared" si="0"/>
        <v>12</v>
      </c>
      <c r="AC48" s="92">
        <f t="shared" si="1"/>
        <v>0</v>
      </c>
      <c r="AD48" s="443">
        <f t="shared" si="2"/>
        <v>2</v>
      </c>
      <c r="AE48" s="449">
        <f t="shared" si="3"/>
        <v>12</v>
      </c>
      <c r="AF48" s="446" t="s">
        <v>383</v>
      </c>
      <c r="AG48" s="99" t="s">
        <v>384</v>
      </c>
    </row>
    <row r="49" spans="1:33" x14ac:dyDescent="0.2">
      <c r="A49" s="120" t="s">
        <v>105</v>
      </c>
      <c r="B49" s="108" t="s">
        <v>1</v>
      </c>
      <c r="C49" s="142" t="s">
        <v>43</v>
      </c>
      <c r="D49" s="178"/>
      <c r="E49" s="178"/>
      <c r="F49" s="93"/>
      <c r="G49" s="129"/>
      <c r="H49" s="180">
        <v>20</v>
      </c>
      <c r="I49" s="699"/>
      <c r="J49" s="93">
        <v>2</v>
      </c>
      <c r="K49" s="94" t="s">
        <v>343</v>
      </c>
      <c r="L49" s="178"/>
      <c r="M49" s="178"/>
      <c r="N49" s="93"/>
      <c r="O49" s="95"/>
      <c r="P49" s="180"/>
      <c r="Q49" s="178"/>
      <c r="R49" s="93"/>
      <c r="S49" s="94"/>
      <c r="T49" s="178"/>
      <c r="U49" s="178"/>
      <c r="V49" s="118"/>
      <c r="W49" s="119"/>
      <c r="X49" s="178"/>
      <c r="Y49" s="178"/>
      <c r="Z49" s="93"/>
      <c r="AA49" s="94"/>
      <c r="AB49" s="92">
        <f t="shared" si="0"/>
        <v>20</v>
      </c>
      <c r="AC49" s="92">
        <f t="shared" si="1"/>
        <v>0</v>
      </c>
      <c r="AD49" s="443">
        <f t="shared" si="2"/>
        <v>2</v>
      </c>
      <c r="AE49" s="449">
        <f t="shared" si="3"/>
        <v>20</v>
      </c>
      <c r="AF49" s="446" t="s">
        <v>299</v>
      </c>
      <c r="AG49" s="99" t="s">
        <v>385</v>
      </c>
    </row>
    <row r="50" spans="1:33" x14ac:dyDescent="0.2">
      <c r="A50" s="120" t="s">
        <v>165</v>
      </c>
      <c r="B50" s="108" t="s">
        <v>1</v>
      </c>
      <c r="C50" s="142" t="s">
        <v>42</v>
      </c>
      <c r="D50" s="178"/>
      <c r="E50" s="178"/>
      <c r="F50" s="93"/>
      <c r="G50" s="129"/>
      <c r="H50" s="180"/>
      <c r="I50" s="178"/>
      <c r="J50" s="93"/>
      <c r="K50" s="94"/>
      <c r="L50" s="178">
        <v>16</v>
      </c>
      <c r="M50" s="178"/>
      <c r="N50" s="93">
        <v>2</v>
      </c>
      <c r="O50" s="95" t="s">
        <v>343</v>
      </c>
      <c r="P50" s="180"/>
      <c r="Q50" s="178"/>
      <c r="R50" s="93"/>
      <c r="S50" s="94"/>
      <c r="T50" s="178"/>
      <c r="U50" s="178"/>
      <c r="V50" s="93"/>
      <c r="W50" s="94"/>
      <c r="X50" s="178"/>
      <c r="Y50" s="178"/>
      <c r="Z50" s="93"/>
      <c r="AA50" s="94"/>
      <c r="AB50" s="92">
        <f t="shared" si="0"/>
        <v>16</v>
      </c>
      <c r="AC50" s="92">
        <f t="shared" si="1"/>
        <v>0</v>
      </c>
      <c r="AD50" s="443">
        <f t="shared" si="2"/>
        <v>2</v>
      </c>
      <c r="AE50" s="449">
        <f t="shared" si="3"/>
        <v>16</v>
      </c>
      <c r="AF50" s="446" t="s">
        <v>299</v>
      </c>
      <c r="AG50" s="99" t="s">
        <v>385</v>
      </c>
    </row>
    <row r="51" spans="1:33" x14ac:dyDescent="0.2">
      <c r="A51" s="841" t="s">
        <v>44</v>
      </c>
      <c r="B51" s="108" t="s">
        <v>1</v>
      </c>
      <c r="C51" s="840" t="s">
        <v>45</v>
      </c>
      <c r="D51" s="178"/>
      <c r="E51" s="178"/>
      <c r="F51" s="93"/>
      <c r="G51" s="129"/>
      <c r="H51" s="180"/>
      <c r="I51" s="178"/>
      <c r="J51" s="93"/>
      <c r="K51" s="94"/>
      <c r="L51" s="178">
        <v>16</v>
      </c>
      <c r="M51" s="178"/>
      <c r="N51" s="93">
        <v>3</v>
      </c>
      <c r="O51" s="95" t="s">
        <v>343</v>
      </c>
      <c r="P51" s="180"/>
      <c r="Q51" s="178"/>
      <c r="R51" s="93"/>
      <c r="S51" s="94"/>
      <c r="T51" s="178"/>
      <c r="U51" s="178"/>
      <c r="V51" s="118"/>
      <c r="W51" s="119"/>
      <c r="X51" s="178"/>
      <c r="Y51" s="178"/>
      <c r="Z51" s="93"/>
      <c r="AA51" s="97"/>
      <c r="AB51" s="92">
        <f t="shared" si="0"/>
        <v>16</v>
      </c>
      <c r="AC51" s="92">
        <f t="shared" si="1"/>
        <v>0</v>
      </c>
      <c r="AD51" s="443">
        <f t="shared" si="2"/>
        <v>3</v>
      </c>
      <c r="AE51" s="449">
        <f t="shared" si="3"/>
        <v>16</v>
      </c>
      <c r="AF51" s="836" t="s">
        <v>477</v>
      </c>
      <c r="AG51" s="99" t="s">
        <v>386</v>
      </c>
    </row>
    <row r="52" spans="1:33" x14ac:dyDescent="0.2">
      <c r="A52" s="841" t="s">
        <v>46</v>
      </c>
      <c r="B52" s="108" t="s">
        <v>1</v>
      </c>
      <c r="C52" s="835" t="s">
        <v>47</v>
      </c>
      <c r="D52" s="178"/>
      <c r="E52" s="178"/>
      <c r="F52" s="93"/>
      <c r="G52" s="129"/>
      <c r="H52" s="180"/>
      <c r="I52" s="178"/>
      <c r="J52" s="93"/>
      <c r="K52" s="94"/>
      <c r="L52" s="178"/>
      <c r="M52" s="178"/>
      <c r="N52" s="93"/>
      <c r="O52" s="95"/>
      <c r="P52" s="180">
        <v>16</v>
      </c>
      <c r="Q52" s="178"/>
      <c r="R52" s="93">
        <v>2</v>
      </c>
      <c r="S52" s="94" t="s">
        <v>343</v>
      </c>
      <c r="T52" s="178"/>
      <c r="U52" s="178"/>
      <c r="V52" s="118"/>
      <c r="W52" s="119"/>
      <c r="X52" s="178"/>
      <c r="Y52" s="178"/>
      <c r="Z52" s="93"/>
      <c r="AA52" s="94"/>
      <c r="AB52" s="92">
        <f t="shared" si="0"/>
        <v>16</v>
      </c>
      <c r="AC52" s="92">
        <f t="shared" si="1"/>
        <v>0</v>
      </c>
      <c r="AD52" s="443">
        <f t="shared" si="2"/>
        <v>2</v>
      </c>
      <c r="AE52" s="449">
        <f t="shared" si="3"/>
        <v>16</v>
      </c>
      <c r="AF52" s="836" t="s">
        <v>477</v>
      </c>
      <c r="AG52" s="99" t="s">
        <v>387</v>
      </c>
    </row>
    <row r="53" spans="1:33" x14ac:dyDescent="0.2">
      <c r="A53" s="841" t="s">
        <v>336</v>
      </c>
      <c r="B53" s="108" t="s">
        <v>1</v>
      </c>
      <c r="C53" s="835" t="s">
        <v>337</v>
      </c>
      <c r="D53" s="178"/>
      <c r="E53" s="178"/>
      <c r="F53" s="93"/>
      <c r="G53" s="129"/>
      <c r="H53" s="180"/>
      <c r="I53" s="178"/>
      <c r="J53" s="93"/>
      <c r="K53" s="94"/>
      <c r="L53" s="178"/>
      <c r="M53" s="178"/>
      <c r="N53" s="93"/>
      <c r="O53" s="95"/>
      <c r="P53" s="180"/>
      <c r="Q53" s="178"/>
      <c r="R53" s="93"/>
      <c r="S53" s="94"/>
      <c r="T53" s="178">
        <v>16</v>
      </c>
      <c r="U53" s="178"/>
      <c r="V53" s="118">
        <v>3</v>
      </c>
      <c r="W53" s="119" t="s">
        <v>343</v>
      </c>
      <c r="X53" s="178"/>
      <c r="Y53" s="178"/>
      <c r="Z53" s="93"/>
      <c r="AA53" s="94"/>
      <c r="AB53" s="92">
        <f t="shared" si="0"/>
        <v>16</v>
      </c>
      <c r="AC53" s="92">
        <f t="shared" si="1"/>
        <v>0</v>
      </c>
      <c r="AD53" s="443">
        <f t="shared" si="2"/>
        <v>3</v>
      </c>
      <c r="AE53" s="449">
        <f t="shared" si="3"/>
        <v>16</v>
      </c>
      <c r="AF53" s="836" t="s">
        <v>477</v>
      </c>
      <c r="AG53" s="99" t="s">
        <v>388</v>
      </c>
    </row>
    <row r="54" spans="1:33" x14ac:dyDescent="0.2">
      <c r="A54" s="843" t="s">
        <v>338</v>
      </c>
      <c r="B54" s="108" t="s">
        <v>1</v>
      </c>
      <c r="C54" s="844" t="s">
        <v>339</v>
      </c>
      <c r="D54" s="178"/>
      <c r="E54" s="178"/>
      <c r="F54" s="93"/>
      <c r="G54" s="129"/>
      <c r="H54" s="180"/>
      <c r="I54" s="178"/>
      <c r="J54" s="93"/>
      <c r="K54" s="94"/>
      <c r="L54" s="178"/>
      <c r="M54" s="178"/>
      <c r="N54" s="93"/>
      <c r="O54" s="95"/>
      <c r="P54" s="180"/>
      <c r="Q54" s="178"/>
      <c r="R54" s="93"/>
      <c r="S54" s="94"/>
      <c r="T54" s="178"/>
      <c r="U54" s="178"/>
      <c r="V54" s="118"/>
      <c r="W54" s="119"/>
      <c r="X54" s="178">
        <v>16</v>
      </c>
      <c r="Y54" s="699"/>
      <c r="Z54" s="93">
        <v>3</v>
      </c>
      <c r="AA54" s="94" t="s">
        <v>343</v>
      </c>
      <c r="AB54" s="92">
        <f t="shared" si="0"/>
        <v>16</v>
      </c>
      <c r="AC54" s="92">
        <f t="shared" si="1"/>
        <v>0</v>
      </c>
      <c r="AD54" s="443">
        <f t="shared" si="2"/>
        <v>3</v>
      </c>
      <c r="AE54" s="449">
        <f t="shared" si="3"/>
        <v>16</v>
      </c>
      <c r="AF54" s="836" t="s">
        <v>477</v>
      </c>
      <c r="AG54" s="842" t="s">
        <v>482</v>
      </c>
    </row>
    <row r="55" spans="1:33" x14ac:dyDescent="0.2">
      <c r="A55" s="464" t="s">
        <v>48</v>
      </c>
      <c r="B55" s="444" t="s">
        <v>1</v>
      </c>
      <c r="C55" s="472" t="s">
        <v>71</v>
      </c>
      <c r="D55" s="178"/>
      <c r="E55" s="178"/>
      <c r="F55" s="93"/>
      <c r="G55" s="129"/>
      <c r="H55" s="180"/>
      <c r="I55" s="178"/>
      <c r="J55" s="93"/>
      <c r="K55" s="94"/>
      <c r="L55" s="178"/>
      <c r="M55" s="178"/>
      <c r="N55" s="93"/>
      <c r="O55" s="95"/>
      <c r="P55" s="180"/>
      <c r="Q55" s="178"/>
      <c r="R55" s="93"/>
      <c r="S55" s="94"/>
      <c r="T55" s="178">
        <v>8</v>
      </c>
      <c r="U55" s="178"/>
      <c r="V55" s="118">
        <v>2</v>
      </c>
      <c r="W55" s="119" t="s">
        <v>1</v>
      </c>
      <c r="X55" s="178"/>
      <c r="Y55" s="178"/>
      <c r="Z55" s="93"/>
      <c r="AA55" s="94"/>
      <c r="AB55" s="92">
        <f t="shared" si="0"/>
        <v>8</v>
      </c>
      <c r="AC55" s="92">
        <f t="shared" si="1"/>
        <v>0</v>
      </c>
      <c r="AD55" s="443">
        <f t="shared" si="2"/>
        <v>2</v>
      </c>
      <c r="AE55" s="449">
        <f t="shared" si="3"/>
        <v>8</v>
      </c>
      <c r="AF55" s="446" t="s">
        <v>169</v>
      </c>
      <c r="AG55" s="99" t="s">
        <v>170</v>
      </c>
    </row>
    <row r="56" spans="1:33" x14ac:dyDescent="0.2">
      <c r="A56" s="120" t="s">
        <v>49</v>
      </c>
      <c r="B56" s="108" t="s">
        <v>1</v>
      </c>
      <c r="C56" s="470" t="s">
        <v>50</v>
      </c>
      <c r="D56" s="178"/>
      <c r="E56" s="178"/>
      <c r="F56" s="93"/>
      <c r="G56" s="129"/>
      <c r="H56" s="180"/>
      <c r="I56" s="178"/>
      <c r="J56" s="93"/>
      <c r="K56" s="94"/>
      <c r="L56" s="178"/>
      <c r="M56" s="178"/>
      <c r="N56" s="93"/>
      <c r="O56" s="95"/>
      <c r="P56" s="180"/>
      <c r="Q56" s="178"/>
      <c r="R56" s="93"/>
      <c r="S56" s="94"/>
      <c r="T56" s="178"/>
      <c r="U56" s="178"/>
      <c r="V56" s="93"/>
      <c r="W56" s="94"/>
      <c r="X56" s="178">
        <v>8</v>
      </c>
      <c r="Y56" s="178"/>
      <c r="Z56" s="93">
        <v>2</v>
      </c>
      <c r="AA56" s="94" t="s">
        <v>1</v>
      </c>
      <c r="AB56" s="92">
        <f t="shared" si="0"/>
        <v>8</v>
      </c>
      <c r="AC56" s="92">
        <f t="shared" si="1"/>
        <v>0</v>
      </c>
      <c r="AD56" s="443">
        <f t="shared" si="2"/>
        <v>2</v>
      </c>
      <c r="AE56" s="449">
        <f t="shared" si="3"/>
        <v>8</v>
      </c>
      <c r="AF56" s="127" t="s">
        <v>169</v>
      </c>
      <c r="AG56" s="99" t="s">
        <v>170</v>
      </c>
    </row>
    <row r="57" spans="1:33" x14ac:dyDescent="0.2">
      <c r="A57" s="464" t="s">
        <v>359</v>
      </c>
      <c r="B57" s="108" t="s">
        <v>1</v>
      </c>
      <c r="C57" s="121" t="s">
        <v>350</v>
      </c>
      <c r="D57" s="178"/>
      <c r="E57" s="178"/>
      <c r="F57" s="93"/>
      <c r="G57" s="129"/>
      <c r="H57" s="180"/>
      <c r="I57" s="178"/>
      <c r="J57" s="93"/>
      <c r="K57" s="94"/>
      <c r="L57" s="178"/>
      <c r="M57" s="178"/>
      <c r="N57" s="93"/>
      <c r="O57" s="95"/>
      <c r="P57" s="180"/>
      <c r="Q57" s="178"/>
      <c r="R57" s="93"/>
      <c r="S57" s="94"/>
      <c r="T57" s="178">
        <v>8</v>
      </c>
      <c r="U57" s="178"/>
      <c r="V57" s="118">
        <v>2</v>
      </c>
      <c r="W57" s="119" t="s">
        <v>1</v>
      </c>
      <c r="X57" s="178"/>
      <c r="Y57" s="178"/>
      <c r="Z57" s="93"/>
      <c r="AA57" s="94"/>
      <c r="AB57" s="92">
        <f t="shared" si="0"/>
        <v>8</v>
      </c>
      <c r="AC57" s="92">
        <f t="shared" si="1"/>
        <v>0</v>
      </c>
      <c r="AD57" s="443">
        <f t="shared" si="2"/>
        <v>2</v>
      </c>
      <c r="AE57" s="449">
        <f t="shared" si="3"/>
        <v>8</v>
      </c>
      <c r="AF57" s="446" t="s">
        <v>169</v>
      </c>
      <c r="AG57" s="99" t="s">
        <v>411</v>
      </c>
    </row>
    <row r="58" spans="1:33" x14ac:dyDescent="0.2">
      <c r="A58" s="88" t="s">
        <v>106</v>
      </c>
      <c r="B58" s="108" t="s">
        <v>1</v>
      </c>
      <c r="C58" s="121" t="s">
        <v>107</v>
      </c>
      <c r="D58" s="178"/>
      <c r="E58" s="178"/>
      <c r="F58" s="93"/>
      <c r="G58" s="129"/>
      <c r="H58" s="180">
        <v>8</v>
      </c>
      <c r="I58" s="178"/>
      <c r="J58" s="93">
        <v>2</v>
      </c>
      <c r="K58" s="94" t="s">
        <v>1</v>
      </c>
      <c r="L58" s="178"/>
      <c r="M58" s="178"/>
      <c r="N58" s="93"/>
      <c r="O58" s="95"/>
      <c r="P58" s="180"/>
      <c r="Q58" s="178"/>
      <c r="R58" s="93"/>
      <c r="S58" s="94"/>
      <c r="T58" s="178"/>
      <c r="U58" s="178"/>
      <c r="V58" s="689"/>
      <c r="W58" s="95"/>
      <c r="X58" s="180"/>
      <c r="Y58" s="178"/>
      <c r="Z58" s="118"/>
      <c r="AA58" s="141"/>
      <c r="AB58" s="92">
        <f t="shared" si="0"/>
        <v>8</v>
      </c>
      <c r="AC58" s="92">
        <f t="shared" si="1"/>
        <v>0</v>
      </c>
      <c r="AD58" s="443">
        <f t="shared" si="2"/>
        <v>2</v>
      </c>
      <c r="AE58" s="449">
        <f t="shared" si="3"/>
        <v>8</v>
      </c>
      <c r="AF58" s="446" t="s">
        <v>475</v>
      </c>
      <c r="AG58" s="99" t="s">
        <v>483</v>
      </c>
    </row>
    <row r="59" spans="1:33" ht="13.5" customHeight="1" x14ac:dyDescent="0.2">
      <c r="A59" s="88" t="s">
        <v>108</v>
      </c>
      <c r="B59" s="108" t="s">
        <v>1</v>
      </c>
      <c r="C59" s="121" t="s">
        <v>109</v>
      </c>
      <c r="D59" s="178"/>
      <c r="E59" s="178"/>
      <c r="F59" s="93"/>
      <c r="G59" s="129"/>
      <c r="H59" s="180"/>
      <c r="I59" s="178"/>
      <c r="J59" s="93"/>
      <c r="K59" s="94"/>
      <c r="L59" s="178">
        <v>8</v>
      </c>
      <c r="M59" s="178"/>
      <c r="N59" s="93">
        <v>2</v>
      </c>
      <c r="O59" s="95" t="s">
        <v>1</v>
      </c>
      <c r="P59" s="180"/>
      <c r="Q59" s="178"/>
      <c r="R59" s="93"/>
      <c r="S59" s="94"/>
      <c r="T59" s="178"/>
      <c r="U59" s="178"/>
      <c r="V59" s="118"/>
      <c r="W59" s="119"/>
      <c r="X59" s="178"/>
      <c r="Y59" s="178"/>
      <c r="Z59" s="93"/>
      <c r="AA59" s="94"/>
      <c r="AB59" s="92">
        <f t="shared" si="0"/>
        <v>8</v>
      </c>
      <c r="AC59" s="92">
        <f t="shared" si="1"/>
        <v>0</v>
      </c>
      <c r="AD59" s="443">
        <f t="shared" si="2"/>
        <v>2</v>
      </c>
      <c r="AE59" s="449">
        <f t="shared" si="3"/>
        <v>8</v>
      </c>
      <c r="AF59" s="446" t="s">
        <v>475</v>
      </c>
      <c r="AG59" s="99" t="s">
        <v>483</v>
      </c>
    </row>
    <row r="60" spans="1:33" x14ac:dyDescent="0.2">
      <c r="A60" s="88" t="s">
        <v>340</v>
      </c>
      <c r="B60" s="444" t="s">
        <v>1</v>
      </c>
      <c r="C60" s="90" t="s">
        <v>341</v>
      </c>
      <c r="D60" s="178"/>
      <c r="E60" s="178"/>
      <c r="F60" s="93"/>
      <c r="G60" s="129"/>
      <c r="H60" s="180"/>
      <c r="I60" s="178"/>
      <c r="J60" s="93"/>
      <c r="K60" s="94"/>
      <c r="L60" s="178"/>
      <c r="M60" s="178"/>
      <c r="N60" s="93"/>
      <c r="O60" s="95"/>
      <c r="P60" s="180">
        <v>8</v>
      </c>
      <c r="Q60" s="178"/>
      <c r="R60" s="93">
        <v>2</v>
      </c>
      <c r="S60" s="94" t="s">
        <v>1</v>
      </c>
      <c r="T60" s="178"/>
      <c r="U60" s="178"/>
      <c r="V60" s="690"/>
      <c r="W60" s="94"/>
      <c r="X60" s="178"/>
      <c r="Y60" s="178"/>
      <c r="Z60" s="93"/>
      <c r="AA60" s="94"/>
      <c r="AB60" s="92">
        <f t="shared" si="0"/>
        <v>8</v>
      </c>
      <c r="AC60" s="92">
        <f t="shared" si="1"/>
        <v>0</v>
      </c>
      <c r="AD60" s="443">
        <f t="shared" si="2"/>
        <v>2</v>
      </c>
      <c r="AE60" s="449">
        <f t="shared" si="3"/>
        <v>8</v>
      </c>
      <c r="AF60" s="446" t="s">
        <v>389</v>
      </c>
      <c r="AG60" s="99" t="s">
        <v>146</v>
      </c>
    </row>
    <row r="61" spans="1:33" x14ac:dyDescent="0.2">
      <c r="A61" s="88" t="s">
        <v>162</v>
      </c>
      <c r="B61" s="445" t="s">
        <v>1</v>
      </c>
      <c r="C61" s="121" t="s">
        <v>110</v>
      </c>
      <c r="D61" s="178"/>
      <c r="E61" s="178"/>
      <c r="F61" s="93"/>
      <c r="G61" s="129"/>
      <c r="H61" s="180"/>
      <c r="I61" s="178"/>
      <c r="J61" s="93"/>
      <c r="K61" s="94"/>
      <c r="L61" s="178"/>
      <c r="M61" s="178"/>
      <c r="N61" s="93"/>
      <c r="O61" s="95"/>
      <c r="P61" s="178"/>
      <c r="Q61" s="374">
        <v>8</v>
      </c>
      <c r="R61" s="741">
        <v>1</v>
      </c>
      <c r="S61" s="375" t="s">
        <v>101</v>
      </c>
      <c r="T61" s="178"/>
      <c r="U61" s="374"/>
      <c r="V61" s="99"/>
      <c r="W61" s="375"/>
      <c r="X61" s="376"/>
      <c r="Y61" s="178"/>
      <c r="Z61" s="118"/>
      <c r="AA61" s="141"/>
      <c r="AB61" s="92">
        <f t="shared" ref="AB61:AB65" si="5">SUM(D61,H61,L61,P61,T61,X61)</f>
        <v>0</v>
      </c>
      <c r="AC61" s="92">
        <f t="shared" ref="AC61:AC65" si="6">SUM(E61,I61,M61,Q61,U61,Y61)</f>
        <v>8</v>
      </c>
      <c r="AD61" s="443">
        <f t="shared" ref="AD61:AD65" si="7">SUM(F61,J61,N61,R61,V61,Z61)</f>
        <v>1</v>
      </c>
      <c r="AE61" s="449">
        <f t="shared" ref="AE61:AE65" si="8">SUM(AB61,AC61)</f>
        <v>8</v>
      </c>
      <c r="AF61" s="446" t="s">
        <v>475</v>
      </c>
      <c r="AG61" s="99" t="s">
        <v>390</v>
      </c>
    </row>
    <row r="62" spans="1:33" x14ac:dyDescent="0.2">
      <c r="A62" s="88" t="s">
        <v>378</v>
      </c>
      <c r="B62" s="445" t="s">
        <v>1</v>
      </c>
      <c r="C62" s="121" t="s">
        <v>379</v>
      </c>
      <c r="D62" s="178"/>
      <c r="E62" s="178"/>
      <c r="F62" s="93"/>
      <c r="G62" s="129"/>
      <c r="H62" s="180"/>
      <c r="I62" s="178"/>
      <c r="J62" s="93"/>
      <c r="K62" s="94"/>
      <c r="L62" s="178"/>
      <c r="M62" s="178"/>
      <c r="N62" s="93"/>
      <c r="O62" s="95"/>
      <c r="P62" s="180">
        <v>8</v>
      </c>
      <c r="Q62" s="178"/>
      <c r="R62" s="93">
        <v>2</v>
      </c>
      <c r="S62" s="94" t="s">
        <v>1</v>
      </c>
      <c r="T62" s="178"/>
      <c r="U62" s="178"/>
      <c r="V62" s="689"/>
      <c r="W62" s="95"/>
      <c r="X62" s="180"/>
      <c r="Y62" s="178"/>
      <c r="Z62" s="118"/>
      <c r="AA62" s="141"/>
      <c r="AB62" s="92">
        <f t="shared" si="5"/>
        <v>8</v>
      </c>
      <c r="AC62" s="92">
        <f t="shared" si="6"/>
        <v>0</v>
      </c>
      <c r="AD62" s="443">
        <f t="shared" si="7"/>
        <v>2</v>
      </c>
      <c r="AE62" s="449">
        <f t="shared" si="8"/>
        <v>8</v>
      </c>
      <c r="AF62" s="446" t="s">
        <v>169</v>
      </c>
      <c r="AG62" s="99" t="s">
        <v>391</v>
      </c>
    </row>
    <row r="63" spans="1:33" ht="13.5" customHeight="1" x14ac:dyDescent="0.2">
      <c r="A63" s="88" t="s">
        <v>467</v>
      </c>
      <c r="B63" s="445" t="s">
        <v>1</v>
      </c>
      <c r="C63" s="121" t="s">
        <v>348</v>
      </c>
      <c r="D63" s="178"/>
      <c r="E63" s="178"/>
      <c r="F63" s="93"/>
      <c r="G63" s="129"/>
      <c r="H63" s="180"/>
      <c r="I63" s="178"/>
      <c r="J63" s="93"/>
      <c r="K63" s="94"/>
      <c r="L63" s="178"/>
      <c r="M63" s="178"/>
      <c r="N63" s="93"/>
      <c r="O63" s="95"/>
      <c r="P63" s="180"/>
      <c r="Q63" s="178"/>
      <c r="R63" s="93"/>
      <c r="S63" s="94"/>
      <c r="T63" s="180"/>
      <c r="U63" s="178">
        <v>8</v>
      </c>
      <c r="V63" s="93">
        <v>1</v>
      </c>
      <c r="W63" s="94" t="s">
        <v>101</v>
      </c>
      <c r="X63" s="178"/>
      <c r="Y63" s="178"/>
      <c r="Z63" s="93"/>
      <c r="AA63" s="94"/>
      <c r="AB63" s="92">
        <f t="shared" si="5"/>
        <v>0</v>
      </c>
      <c r="AC63" s="92">
        <f t="shared" si="6"/>
        <v>8</v>
      </c>
      <c r="AD63" s="443">
        <f t="shared" si="7"/>
        <v>1</v>
      </c>
      <c r="AE63" s="449">
        <f t="shared" si="8"/>
        <v>8</v>
      </c>
      <c r="AF63" s="446" t="s">
        <v>475</v>
      </c>
      <c r="AG63" s="99" t="s">
        <v>390</v>
      </c>
    </row>
    <row r="64" spans="1:33" x14ac:dyDescent="0.2">
      <c r="A64" s="88"/>
      <c r="B64" s="108" t="s">
        <v>74</v>
      </c>
      <c r="C64" s="121" t="s">
        <v>90</v>
      </c>
      <c r="D64" s="178" t="s">
        <v>111</v>
      </c>
      <c r="E64" s="178" t="s">
        <v>111</v>
      </c>
      <c r="F64" s="93"/>
      <c r="G64" s="129"/>
      <c r="H64" s="180"/>
      <c r="I64" s="178"/>
      <c r="J64" s="93"/>
      <c r="K64" s="94"/>
      <c r="L64" s="268">
        <v>8</v>
      </c>
      <c r="M64" s="268"/>
      <c r="N64" s="473">
        <v>3</v>
      </c>
      <c r="O64" s="474" t="s">
        <v>100</v>
      </c>
      <c r="P64" s="269"/>
      <c r="Q64" s="268"/>
      <c r="R64" s="473"/>
      <c r="S64" s="475"/>
      <c r="T64" s="268"/>
      <c r="U64" s="268"/>
      <c r="V64" s="476"/>
      <c r="W64" s="219"/>
      <c r="X64" s="178" t="s">
        <v>111</v>
      </c>
      <c r="Y64" s="178" t="s">
        <v>111</v>
      </c>
      <c r="Z64" s="93"/>
      <c r="AA64" s="141"/>
      <c r="AB64" s="92">
        <f t="shared" si="5"/>
        <v>8</v>
      </c>
      <c r="AC64" s="92">
        <f t="shared" si="6"/>
        <v>0</v>
      </c>
      <c r="AD64" s="443">
        <f t="shared" si="7"/>
        <v>3</v>
      </c>
      <c r="AE64" s="449">
        <f t="shared" si="8"/>
        <v>8</v>
      </c>
      <c r="AF64" s="448"/>
      <c r="AG64" s="128"/>
    </row>
    <row r="65" spans="1:34" x14ac:dyDescent="0.2">
      <c r="A65" s="88"/>
      <c r="B65" s="108" t="s">
        <v>74</v>
      </c>
      <c r="C65" s="121" t="s">
        <v>91</v>
      </c>
      <c r="D65" s="178" t="s">
        <v>111</v>
      </c>
      <c r="E65" s="178" t="s">
        <v>111</v>
      </c>
      <c r="F65" s="93"/>
      <c r="G65" s="129"/>
      <c r="H65" s="180" t="s">
        <v>111</v>
      </c>
      <c r="I65" s="178" t="s">
        <v>111</v>
      </c>
      <c r="J65" s="93"/>
      <c r="K65" s="94"/>
      <c r="L65" s="268"/>
      <c r="M65" s="268"/>
      <c r="N65" s="473"/>
      <c r="O65" s="474"/>
      <c r="P65" s="269">
        <v>8</v>
      </c>
      <c r="Q65" s="268"/>
      <c r="R65" s="473">
        <v>3</v>
      </c>
      <c r="S65" s="475" t="s">
        <v>100</v>
      </c>
      <c r="T65" s="268"/>
      <c r="U65" s="268"/>
      <c r="V65" s="476"/>
      <c r="W65" s="219"/>
      <c r="X65" s="178" t="s">
        <v>111</v>
      </c>
      <c r="Y65" s="178" t="s">
        <v>111</v>
      </c>
      <c r="Z65" s="93"/>
      <c r="AA65" s="141"/>
      <c r="AB65" s="92">
        <f t="shared" si="5"/>
        <v>8</v>
      </c>
      <c r="AC65" s="92">
        <f t="shared" si="6"/>
        <v>0</v>
      </c>
      <c r="AD65" s="443">
        <f t="shared" si="7"/>
        <v>3</v>
      </c>
      <c r="AE65" s="449">
        <f t="shared" si="8"/>
        <v>8</v>
      </c>
    </row>
    <row r="66" spans="1:34" ht="13.5" thickBot="1" x14ac:dyDescent="0.25">
      <c r="A66" s="88"/>
      <c r="B66" s="108" t="s">
        <v>74</v>
      </c>
      <c r="C66" s="121" t="s">
        <v>92</v>
      </c>
      <c r="D66" s="196" t="s">
        <v>111</v>
      </c>
      <c r="E66" s="194" t="s">
        <v>111</v>
      </c>
      <c r="F66" s="195"/>
      <c r="G66" s="129"/>
      <c r="H66" s="198" t="s">
        <v>111</v>
      </c>
      <c r="I66" s="199" t="s">
        <v>111</v>
      </c>
      <c r="J66" s="200"/>
      <c r="K66" s="94"/>
      <c r="L66" s="269"/>
      <c r="M66" s="268"/>
      <c r="N66" s="473"/>
      <c r="O66" s="474"/>
      <c r="P66" s="269"/>
      <c r="Q66" s="268"/>
      <c r="R66" s="473"/>
      <c r="S66" s="475"/>
      <c r="T66" s="268">
        <v>8</v>
      </c>
      <c r="U66" s="268"/>
      <c r="V66" s="476">
        <v>3</v>
      </c>
      <c r="W66" s="219" t="s">
        <v>100</v>
      </c>
      <c r="X66" s="194"/>
      <c r="Y66" s="194"/>
      <c r="Z66" s="195"/>
      <c r="AA66" s="141"/>
      <c r="AB66" s="92">
        <f t="shared" ref="AB66" si="9">SUM(D66,H66,L66,P66,T66,X66)</f>
        <v>8</v>
      </c>
      <c r="AC66" s="92">
        <f t="shared" ref="AC66" si="10">SUM(E66,I66,M66,Q66,U66,Y66)</f>
        <v>0</v>
      </c>
      <c r="AD66" s="443">
        <f t="shared" ref="AD66" si="11">SUM(F66,J66,N66,R66,V66,Z66)</f>
        <v>3</v>
      </c>
      <c r="AE66" s="449">
        <f t="shared" ref="AE66" si="12">SUM(AB66,AC66)</f>
        <v>8</v>
      </c>
    </row>
    <row r="67" spans="1:34" ht="18.75" thickBot="1" x14ac:dyDescent="0.3">
      <c r="A67" s="130"/>
      <c r="B67" s="131"/>
      <c r="C67" s="132" t="s">
        <v>112</v>
      </c>
      <c r="D67" s="193">
        <f>SUM(D11:D66)</f>
        <v>48</v>
      </c>
      <c r="E67" s="193">
        <f>SUM(E11:E66)</f>
        <v>64</v>
      </c>
      <c r="F67" s="193">
        <f>SUM(F10:F66)</f>
        <v>27</v>
      </c>
      <c r="G67" s="133" t="s">
        <v>22</v>
      </c>
      <c r="H67" s="201">
        <f>SUM(H11:H66)</f>
        <v>76</v>
      </c>
      <c r="I67" s="202">
        <f>SUM(I11:I66)</f>
        <v>52</v>
      </c>
      <c r="J67" s="203">
        <f>SUM(J11:J66)</f>
        <v>23</v>
      </c>
      <c r="K67" s="197" t="s">
        <v>22</v>
      </c>
      <c r="L67" s="201">
        <f>SUM(L11:L66)</f>
        <v>88</v>
      </c>
      <c r="M67" s="204">
        <f>SUM(M11:M66)</f>
        <v>36</v>
      </c>
      <c r="N67" s="205">
        <f>SUM(N11:N66)</f>
        <v>24</v>
      </c>
      <c r="O67" s="197" t="s">
        <v>22</v>
      </c>
      <c r="P67" s="193">
        <f>SUM(P11:P66)</f>
        <v>60</v>
      </c>
      <c r="Q67" s="193">
        <f>SUM(Q11:Q66)</f>
        <v>44</v>
      </c>
      <c r="R67" s="193">
        <f>SUM(R11:R66)</f>
        <v>20</v>
      </c>
      <c r="S67" s="134" t="s">
        <v>22</v>
      </c>
      <c r="T67" s="201">
        <f>SUM(T11:T66)</f>
        <v>72</v>
      </c>
      <c r="U67" s="204">
        <f>SUM(U11:U66)</f>
        <v>40</v>
      </c>
      <c r="V67" s="205">
        <f>SUM(V11:V66)</f>
        <v>24</v>
      </c>
      <c r="W67" s="206" t="s">
        <v>22</v>
      </c>
      <c r="X67" s="193">
        <f>SUM(X11:X66)</f>
        <v>40</v>
      </c>
      <c r="Y67" s="193">
        <f>SUM(Y11:Y66)</f>
        <v>40</v>
      </c>
      <c r="Z67" s="193">
        <f>SUM(Z11:Z66)</f>
        <v>15</v>
      </c>
      <c r="AA67" s="134" t="s">
        <v>22</v>
      </c>
      <c r="AB67" s="193">
        <f>SUM(AB11:AB66)</f>
        <v>384</v>
      </c>
      <c r="AC67" s="193">
        <f>SUM(AC10:AC66)</f>
        <v>290</v>
      </c>
      <c r="AD67" s="193">
        <f>SUM(AD10:AD66)</f>
        <v>133</v>
      </c>
      <c r="AE67" s="450">
        <f>SUM(AE10:AE66)</f>
        <v>674</v>
      </c>
      <c r="AH67" s="252"/>
    </row>
    <row r="68" spans="1:34" ht="15" x14ac:dyDescent="0.2">
      <c r="A68" s="135"/>
      <c r="B68" s="136"/>
      <c r="C68" s="137" t="s">
        <v>9</v>
      </c>
      <c r="D68" s="137"/>
      <c r="E68" s="137"/>
      <c r="F68" s="137"/>
      <c r="G68" s="138"/>
      <c r="H68" s="137"/>
      <c r="I68" s="137"/>
      <c r="J68" s="137"/>
      <c r="K68" s="137"/>
      <c r="L68" s="896"/>
      <c r="M68" s="896"/>
      <c r="N68" s="896"/>
      <c r="O68" s="896"/>
      <c r="P68" s="896"/>
      <c r="Q68" s="896"/>
      <c r="R68" s="896"/>
      <c r="S68" s="896"/>
      <c r="T68" s="896"/>
      <c r="U68" s="896"/>
      <c r="V68" s="896"/>
      <c r="W68" s="896"/>
      <c r="X68" s="896"/>
      <c r="Y68" s="896"/>
      <c r="Z68" s="896"/>
      <c r="AA68" s="896"/>
      <c r="AB68" s="139"/>
      <c r="AC68" s="139"/>
      <c r="AD68" s="139"/>
      <c r="AE68" s="451"/>
    </row>
    <row r="69" spans="1:34" x14ac:dyDescent="0.2">
      <c r="A69" s="88" t="s">
        <v>94</v>
      </c>
      <c r="B69" s="108" t="s">
        <v>373</v>
      </c>
      <c r="C69" s="121" t="s">
        <v>76</v>
      </c>
      <c r="D69" s="92"/>
      <c r="E69" s="92"/>
      <c r="F69" s="122" t="s">
        <v>22</v>
      </c>
      <c r="G69" s="123"/>
      <c r="H69" s="96"/>
      <c r="I69" s="92"/>
      <c r="J69" s="122" t="s">
        <v>22</v>
      </c>
      <c r="K69" s="124"/>
      <c r="L69" s="92"/>
      <c r="M69" s="92"/>
      <c r="N69" s="122" t="s">
        <v>22</v>
      </c>
      <c r="O69" s="124"/>
      <c r="P69" s="92"/>
      <c r="Q69" s="92"/>
      <c r="R69" s="122" t="s">
        <v>22</v>
      </c>
      <c r="S69" s="94"/>
      <c r="T69" s="92"/>
      <c r="U69" s="92"/>
      <c r="V69" s="122" t="s">
        <v>22</v>
      </c>
      <c r="W69" s="124" t="s">
        <v>361</v>
      </c>
      <c r="X69" s="92"/>
      <c r="Y69" s="92"/>
      <c r="Z69" s="122" t="s">
        <v>22</v>
      </c>
      <c r="AA69" s="125"/>
      <c r="AB69" s="91"/>
      <c r="AC69" s="140"/>
      <c r="AD69" s="122" t="s">
        <v>22</v>
      </c>
      <c r="AE69" s="449"/>
    </row>
    <row r="70" spans="1:34" x14ac:dyDescent="0.2">
      <c r="A70" s="464" t="s">
        <v>473</v>
      </c>
      <c r="B70" s="267" t="s">
        <v>373</v>
      </c>
      <c r="C70" s="121" t="s">
        <v>474</v>
      </c>
      <c r="D70" s="477"/>
      <c r="E70" s="477"/>
      <c r="F70" s="415" t="s">
        <v>22</v>
      </c>
      <c r="G70" s="478"/>
      <c r="H70" s="479"/>
      <c r="I70" s="477"/>
      <c r="J70" s="415" t="s">
        <v>22</v>
      </c>
      <c r="K70" s="480"/>
      <c r="L70" s="477"/>
      <c r="M70" s="477"/>
      <c r="N70" s="415" t="s">
        <v>22</v>
      </c>
      <c r="O70" s="480"/>
      <c r="P70" s="477"/>
      <c r="Q70" s="477"/>
      <c r="R70" s="415" t="s">
        <v>22</v>
      </c>
      <c r="S70" s="481" t="s">
        <v>361</v>
      </c>
      <c r="T70" s="477"/>
      <c r="U70" s="477"/>
      <c r="V70" s="415" t="s">
        <v>22</v>
      </c>
      <c r="W70" s="480"/>
      <c r="X70" s="477"/>
      <c r="Y70" s="477"/>
      <c r="Z70" s="415" t="s">
        <v>22</v>
      </c>
      <c r="AA70" s="482"/>
      <c r="AB70" s="483"/>
      <c r="AC70" s="484"/>
      <c r="AD70" s="415" t="s">
        <v>22</v>
      </c>
      <c r="AE70" s="449"/>
    </row>
    <row r="71" spans="1:34" x14ac:dyDescent="0.2">
      <c r="A71" s="88" t="s">
        <v>77</v>
      </c>
      <c r="B71" s="108" t="s">
        <v>1</v>
      </c>
      <c r="C71" s="90" t="s">
        <v>78</v>
      </c>
      <c r="D71" s="92"/>
      <c r="E71" s="92"/>
      <c r="F71" s="122" t="s">
        <v>22</v>
      </c>
      <c r="G71" s="123"/>
      <c r="H71" s="96"/>
      <c r="I71" s="92"/>
      <c r="J71" s="122" t="s">
        <v>22</v>
      </c>
      <c r="K71" s="124"/>
      <c r="L71" s="92"/>
      <c r="M71" s="92"/>
      <c r="N71" s="122" t="s">
        <v>22</v>
      </c>
      <c r="O71" s="124"/>
      <c r="P71" s="92"/>
      <c r="Q71" s="92"/>
      <c r="R71" s="122" t="s">
        <v>22</v>
      </c>
      <c r="S71" s="124"/>
      <c r="T71" s="92"/>
      <c r="U71" s="92"/>
      <c r="V71" s="122" t="s">
        <v>22</v>
      </c>
      <c r="W71" s="124"/>
      <c r="X71" s="92"/>
      <c r="Y71" s="92"/>
      <c r="Z71" s="122" t="s">
        <v>22</v>
      </c>
      <c r="AA71" s="141" t="s">
        <v>113</v>
      </c>
      <c r="AB71" s="91"/>
      <c r="AC71" s="140"/>
      <c r="AD71" s="122" t="s">
        <v>22</v>
      </c>
      <c r="AE71" s="449"/>
    </row>
    <row r="72" spans="1:34" ht="13.5" thickBot="1" x14ac:dyDescent="0.25">
      <c r="A72" s="120" t="s">
        <v>79</v>
      </c>
      <c r="B72" s="108" t="s">
        <v>1</v>
      </c>
      <c r="C72" s="142" t="s">
        <v>80</v>
      </c>
      <c r="D72" s="92"/>
      <c r="E72" s="92"/>
      <c r="F72" s="122" t="s">
        <v>22</v>
      </c>
      <c r="G72" s="124"/>
      <c r="H72" s="92"/>
      <c r="I72" s="92"/>
      <c r="J72" s="122" t="s">
        <v>22</v>
      </c>
      <c r="K72" s="124"/>
      <c r="L72" s="92"/>
      <c r="M72" s="92"/>
      <c r="N72" s="122" t="s">
        <v>22</v>
      </c>
      <c r="O72" s="124"/>
      <c r="P72" s="92"/>
      <c r="Q72" s="92"/>
      <c r="R72" s="122" t="s">
        <v>22</v>
      </c>
      <c r="S72" s="124"/>
      <c r="T72" s="92"/>
      <c r="U72" s="92"/>
      <c r="V72" s="122" t="s">
        <v>22</v>
      </c>
      <c r="W72" s="124"/>
      <c r="X72" s="92"/>
      <c r="Y72" s="92"/>
      <c r="Z72" s="122" t="s">
        <v>22</v>
      </c>
      <c r="AA72" s="141" t="s">
        <v>113</v>
      </c>
      <c r="AB72" s="143"/>
      <c r="AC72" s="140"/>
      <c r="AD72" s="122" t="s">
        <v>22</v>
      </c>
      <c r="AE72" s="449"/>
    </row>
    <row r="73" spans="1:34" ht="18.75" thickBot="1" x14ac:dyDescent="0.3">
      <c r="A73" s="144"/>
      <c r="B73" s="145"/>
      <c r="C73" s="146" t="s">
        <v>18</v>
      </c>
      <c r="D73" s="147">
        <f>SUM(D69:D72)</f>
        <v>0</v>
      </c>
      <c r="E73" s="147">
        <f>SUM(E69:E72)</f>
        <v>0</v>
      </c>
      <c r="F73" s="148" t="s">
        <v>22</v>
      </c>
      <c r="G73" s="149" t="s">
        <v>22</v>
      </c>
      <c r="H73" s="147">
        <f>SUM(H69:H72)</f>
        <v>0</v>
      </c>
      <c r="I73" s="147">
        <f>SUM(I69:I72)</f>
        <v>0</v>
      </c>
      <c r="J73" s="148" t="s">
        <v>22</v>
      </c>
      <c r="K73" s="149" t="s">
        <v>22</v>
      </c>
      <c r="L73" s="147">
        <f>SUM(L69:L72)</f>
        <v>0</v>
      </c>
      <c r="M73" s="147">
        <f>SUM(M69:M72)</f>
        <v>0</v>
      </c>
      <c r="N73" s="148" t="s">
        <v>22</v>
      </c>
      <c r="O73" s="149" t="s">
        <v>22</v>
      </c>
      <c r="P73" s="147">
        <f>SUM(P69:P72)</f>
        <v>0</v>
      </c>
      <c r="Q73" s="147">
        <f>SUM(Q69:Q72)</f>
        <v>0</v>
      </c>
      <c r="R73" s="148" t="s">
        <v>22</v>
      </c>
      <c r="S73" s="149" t="s">
        <v>22</v>
      </c>
      <c r="T73" s="147">
        <f>SUM(T69:T72)</f>
        <v>0</v>
      </c>
      <c r="U73" s="147">
        <f>SUM(U69:U72)</f>
        <v>0</v>
      </c>
      <c r="V73" s="148" t="s">
        <v>22</v>
      </c>
      <c r="W73" s="149" t="s">
        <v>22</v>
      </c>
      <c r="X73" s="147">
        <f>SUM(X69:X72)</f>
        <v>0</v>
      </c>
      <c r="Y73" s="147">
        <f>SUM(Y69:Y72)</f>
        <v>0</v>
      </c>
      <c r="Z73" s="148" t="s">
        <v>22</v>
      </c>
      <c r="AA73" s="149" t="s">
        <v>22</v>
      </c>
      <c r="AB73" s="147">
        <f>SUM(AB69:AB72)</f>
        <v>0</v>
      </c>
      <c r="AC73" s="147">
        <f>SUM(AC69:AC72)</f>
        <v>0</v>
      </c>
      <c r="AD73" s="150" t="s">
        <v>22</v>
      </c>
      <c r="AE73" s="452">
        <f>SUM(AE69:AE72)</f>
        <v>0</v>
      </c>
    </row>
    <row r="74" spans="1:34" ht="18" x14ac:dyDescent="0.25">
      <c r="A74" s="151"/>
      <c r="B74" s="152"/>
      <c r="C74" s="153" t="s">
        <v>329</v>
      </c>
      <c r="D74" s="154"/>
      <c r="E74" s="154"/>
      <c r="F74" s="154"/>
      <c r="G74" s="154"/>
      <c r="H74" s="154"/>
      <c r="I74" s="154"/>
      <c r="J74" s="154"/>
      <c r="K74" s="154"/>
      <c r="L74" s="897"/>
      <c r="M74" s="897"/>
      <c r="N74" s="897"/>
      <c r="O74" s="897"/>
      <c r="P74" s="897"/>
      <c r="Q74" s="897"/>
      <c r="R74" s="897"/>
      <c r="S74" s="897"/>
      <c r="T74" s="897"/>
      <c r="U74" s="897"/>
      <c r="V74" s="897"/>
      <c r="W74" s="897"/>
      <c r="X74" s="897"/>
      <c r="Y74" s="897"/>
      <c r="Z74" s="897"/>
      <c r="AA74" s="897"/>
      <c r="AB74" s="155"/>
      <c r="AC74" s="155"/>
      <c r="AD74" s="155"/>
      <c r="AE74" s="453"/>
    </row>
    <row r="75" spans="1:34" ht="13.5" thickBot="1" x14ac:dyDescent="0.25">
      <c r="A75" s="120" t="s">
        <v>114</v>
      </c>
      <c r="B75" s="108" t="s">
        <v>1</v>
      </c>
      <c r="C75" s="90" t="s">
        <v>115</v>
      </c>
      <c r="D75" s="92"/>
      <c r="E75" s="92"/>
      <c r="F75" s="93"/>
      <c r="G75" s="97"/>
      <c r="H75" s="143"/>
      <c r="I75" s="92"/>
      <c r="J75" s="93"/>
      <c r="K75" s="94"/>
      <c r="L75" s="92"/>
      <c r="M75" s="92"/>
      <c r="N75" s="93"/>
      <c r="O75" s="97"/>
      <c r="P75" s="143"/>
      <c r="Q75" s="92"/>
      <c r="R75" s="93"/>
      <c r="S75" s="94"/>
      <c r="T75" s="92"/>
      <c r="U75" s="92"/>
      <c r="V75" s="118"/>
      <c r="W75" s="119"/>
      <c r="X75" s="92"/>
      <c r="Y75" s="92">
        <v>10</v>
      </c>
      <c r="Z75" s="93">
        <v>2</v>
      </c>
      <c r="AA75" s="141" t="s">
        <v>101</v>
      </c>
      <c r="AB75" s="143"/>
      <c r="AC75" s="92">
        <f>SUM(Y75)</f>
        <v>10</v>
      </c>
      <c r="AD75" s="122">
        <f>Z75</f>
        <v>2</v>
      </c>
      <c r="AE75" s="449">
        <f t="shared" ref="AE75:AE76" si="13">SUM(AB75,AC75)</f>
        <v>10</v>
      </c>
    </row>
    <row r="76" spans="1:34" ht="18.75" thickBot="1" x14ac:dyDescent="0.3">
      <c r="A76" s="144"/>
      <c r="B76" s="145"/>
      <c r="C76" s="146" t="s">
        <v>330</v>
      </c>
      <c r="D76" s="147">
        <v>0</v>
      </c>
      <c r="E76" s="147">
        <v>0</v>
      </c>
      <c r="F76" s="147">
        <f>SUM(F75:F75)</f>
        <v>0</v>
      </c>
      <c r="G76" s="149" t="s">
        <v>22</v>
      </c>
      <c r="H76" s="147">
        <v>0</v>
      </c>
      <c r="I76" s="147">
        <v>0</v>
      </c>
      <c r="J76" s="147">
        <f>SUM(J75:J75)</f>
        <v>0</v>
      </c>
      <c r="K76" s="149" t="s">
        <v>22</v>
      </c>
      <c r="L76" s="147">
        <f>SUM(L75:L75)</f>
        <v>0</v>
      </c>
      <c r="M76" s="147">
        <f>SUM(M75:M75)</f>
        <v>0</v>
      </c>
      <c r="N76" s="147">
        <f>SUM(N75:N75)</f>
        <v>0</v>
      </c>
      <c r="O76" s="149" t="s">
        <v>22</v>
      </c>
      <c r="P76" s="147">
        <f>SUM(P75:P75)</f>
        <v>0</v>
      </c>
      <c r="Q76" s="147">
        <f>SUM(Q75:Q75)</f>
        <v>0</v>
      </c>
      <c r="R76" s="147">
        <f>SUM(R75:R75)</f>
        <v>0</v>
      </c>
      <c r="S76" s="149" t="s">
        <v>22</v>
      </c>
      <c r="T76" s="147">
        <f>SUM(T75:T75)</f>
        <v>0</v>
      </c>
      <c r="U76" s="147">
        <f>SUM(U75:U75)</f>
        <v>0</v>
      </c>
      <c r="V76" s="147">
        <f>SUM(V75:V75)</f>
        <v>0</v>
      </c>
      <c r="W76" s="149" t="s">
        <v>22</v>
      </c>
      <c r="X76" s="147">
        <f>SUM(X75:X75)</f>
        <v>0</v>
      </c>
      <c r="Y76" s="147">
        <f>SUM(Y75:Y75)</f>
        <v>10</v>
      </c>
      <c r="Z76" s="147">
        <f>SUM(Z75:Z75)</f>
        <v>2</v>
      </c>
      <c r="AA76" s="149" t="s">
        <v>22</v>
      </c>
      <c r="AB76" s="147">
        <f>SUM(AB75:AB75)</f>
        <v>0</v>
      </c>
      <c r="AC76" s="147">
        <f>SUM(AC75:AC75)</f>
        <v>10</v>
      </c>
      <c r="AD76" s="147">
        <f>SUM(AD75:AD75)</f>
        <v>2</v>
      </c>
      <c r="AE76" s="452">
        <f t="shared" si="13"/>
        <v>10</v>
      </c>
    </row>
    <row r="77" spans="1:34" ht="18.75" thickBot="1" x14ac:dyDescent="0.3">
      <c r="A77" s="213"/>
      <c r="B77" s="214"/>
      <c r="C77" s="215" t="s">
        <v>327</v>
      </c>
      <c r="D77" s="216"/>
      <c r="E77" s="216"/>
      <c r="F77" s="216"/>
      <c r="G77" s="217"/>
      <c r="H77" s="216"/>
      <c r="I77" s="216"/>
      <c r="J77" s="216"/>
      <c r="K77" s="217"/>
      <c r="L77" s="216"/>
      <c r="M77" s="216"/>
      <c r="N77" s="216"/>
      <c r="O77" s="217"/>
      <c r="P77" s="216"/>
      <c r="Q77" s="216"/>
      <c r="R77" s="216"/>
      <c r="S77" s="217"/>
      <c r="T77" s="216"/>
      <c r="U77" s="216"/>
      <c r="V77" s="216"/>
      <c r="W77" s="217"/>
      <c r="X77" s="216"/>
      <c r="Y77" s="216"/>
      <c r="Z77" s="216"/>
      <c r="AA77" s="217"/>
      <c r="AB77" s="218"/>
      <c r="AC77" s="216"/>
      <c r="AD77" s="216"/>
      <c r="AE77" s="454"/>
    </row>
    <row r="78" spans="1:34" s="128" customFormat="1" ht="15.75" customHeight="1" x14ac:dyDescent="0.2">
      <c r="A78" s="207" t="s">
        <v>72</v>
      </c>
      <c r="B78" s="208" t="s">
        <v>1</v>
      </c>
      <c r="C78" s="209" t="s">
        <v>25</v>
      </c>
      <c r="D78" s="210"/>
      <c r="E78" s="210"/>
      <c r="F78" s="210"/>
      <c r="G78" s="210"/>
      <c r="H78" s="210"/>
      <c r="I78" s="211">
        <v>160</v>
      </c>
      <c r="J78" s="211">
        <v>5</v>
      </c>
      <c r="K78" s="211" t="s">
        <v>101</v>
      </c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2"/>
      <c r="AB78" s="192"/>
      <c r="AC78" s="192">
        <v>160</v>
      </c>
      <c r="AD78" s="192">
        <v>5</v>
      </c>
      <c r="AE78" s="742">
        <v>160</v>
      </c>
      <c r="AF78" s="107" t="s">
        <v>137</v>
      </c>
      <c r="AG78" s="107"/>
    </row>
    <row r="79" spans="1:34" s="128" customFormat="1" ht="15.75" customHeight="1" thickBot="1" x14ac:dyDescent="0.3">
      <c r="A79" s="906" t="s">
        <v>328</v>
      </c>
      <c r="B79" s="906"/>
      <c r="C79" s="907"/>
      <c r="D79" s="185">
        <v>0</v>
      </c>
      <c r="E79" s="185">
        <v>0</v>
      </c>
      <c r="F79" s="186">
        <v>0</v>
      </c>
      <c r="G79" s="187" t="s">
        <v>22</v>
      </c>
      <c r="H79" s="185">
        <v>0</v>
      </c>
      <c r="I79" s="185">
        <v>160</v>
      </c>
      <c r="J79" s="186">
        <v>5</v>
      </c>
      <c r="K79" s="187" t="s">
        <v>22</v>
      </c>
      <c r="L79" s="185">
        <v>0</v>
      </c>
      <c r="M79" s="185">
        <v>0</v>
      </c>
      <c r="N79" s="186">
        <v>0</v>
      </c>
      <c r="O79" s="187" t="s">
        <v>22</v>
      </c>
      <c r="P79" s="185">
        <v>0</v>
      </c>
      <c r="Q79" s="185">
        <v>0</v>
      </c>
      <c r="R79" s="186">
        <v>0</v>
      </c>
      <c r="S79" s="187" t="s">
        <v>22</v>
      </c>
      <c r="T79" s="185">
        <v>0</v>
      </c>
      <c r="U79" s="185">
        <v>0</v>
      </c>
      <c r="V79" s="186">
        <v>0</v>
      </c>
      <c r="W79" s="187" t="s">
        <v>22</v>
      </c>
      <c r="X79" s="185">
        <v>0</v>
      </c>
      <c r="Y79" s="188">
        <v>0</v>
      </c>
      <c r="Z79" s="187">
        <v>0</v>
      </c>
      <c r="AA79" s="187" t="s">
        <v>22</v>
      </c>
      <c r="AB79" s="189">
        <v>0</v>
      </c>
      <c r="AC79" s="189">
        <f>SUM(AC78)</f>
        <v>160</v>
      </c>
      <c r="AD79" s="189">
        <f>SUM(AD78)</f>
        <v>5</v>
      </c>
      <c r="AE79" s="455">
        <f>SUM(AE78)</f>
        <v>160</v>
      </c>
    </row>
    <row r="80" spans="1:34" ht="18.75" thickBot="1" x14ac:dyDescent="0.25">
      <c r="A80" s="156"/>
      <c r="B80" s="157"/>
      <c r="C80" s="158" t="s">
        <v>28</v>
      </c>
      <c r="D80" s="159">
        <f>D67+D73+D76</f>
        <v>48</v>
      </c>
      <c r="E80" s="159">
        <f>E67+E73+E76</f>
        <v>64</v>
      </c>
      <c r="F80" s="159">
        <f>SUM(F67,F76,F79)</f>
        <v>27</v>
      </c>
      <c r="G80" s="160" t="s">
        <v>22</v>
      </c>
      <c r="H80" s="159">
        <f>H67+H73+H76</f>
        <v>76</v>
      </c>
      <c r="I80" s="159">
        <f>I67+I73+I76</f>
        <v>52</v>
      </c>
      <c r="J80" s="159">
        <f>SUM(J67,J76,J79)</f>
        <v>28</v>
      </c>
      <c r="K80" s="160" t="s">
        <v>22</v>
      </c>
      <c r="L80" s="159">
        <f>L67+L73+L76</f>
        <v>88</v>
      </c>
      <c r="M80" s="159">
        <f>M67+M73+M76</f>
        <v>36</v>
      </c>
      <c r="N80" s="159">
        <f>SUM(N67,N76,N79)</f>
        <v>24</v>
      </c>
      <c r="O80" s="160" t="s">
        <v>22</v>
      </c>
      <c r="P80" s="159">
        <f>P67+P73+P76</f>
        <v>60</v>
      </c>
      <c r="Q80" s="159">
        <f>Q67+Q73+Q76</f>
        <v>44</v>
      </c>
      <c r="R80" s="159">
        <f>SUM(R67,R76,R79)</f>
        <v>20</v>
      </c>
      <c r="S80" s="160" t="s">
        <v>22</v>
      </c>
      <c r="T80" s="159">
        <f>T67+T73+T76</f>
        <v>72</v>
      </c>
      <c r="U80" s="159">
        <f>U67+U73+U76</f>
        <v>40</v>
      </c>
      <c r="V80" s="159">
        <f>SUM(V67,V76,V79)</f>
        <v>24</v>
      </c>
      <c r="W80" s="160" t="s">
        <v>22</v>
      </c>
      <c r="X80" s="159">
        <f>X67+X73+X76</f>
        <v>40</v>
      </c>
      <c r="Y80" s="159">
        <f>Y67+Y73+Y76</f>
        <v>50</v>
      </c>
      <c r="Z80" s="159">
        <f>SUM(Z67,Z76,Z79)</f>
        <v>17</v>
      </c>
      <c r="AA80" s="160" t="s">
        <v>22</v>
      </c>
      <c r="AB80" s="159">
        <f>AB67+AB73+AB76</f>
        <v>384</v>
      </c>
      <c r="AC80" s="159">
        <f>AC67+AC73+AC76</f>
        <v>300</v>
      </c>
      <c r="AD80" s="159">
        <f>SUM(AD67,AD76,AD79)</f>
        <v>140</v>
      </c>
      <c r="AE80" s="456">
        <f>AE67+AE73+AE76</f>
        <v>684</v>
      </c>
      <c r="AH80" s="252"/>
    </row>
    <row r="81" spans="1:33" ht="14.25" thickTop="1" thickBot="1" x14ac:dyDescent="0.25">
      <c r="A81" s="900"/>
      <c r="B81" s="901"/>
      <c r="C81" s="901"/>
      <c r="D81" s="901"/>
      <c r="E81" s="901"/>
      <c r="F81" s="901"/>
      <c r="G81" s="901"/>
      <c r="H81" s="901"/>
      <c r="I81" s="901"/>
      <c r="J81" s="901"/>
      <c r="K81" s="901"/>
      <c r="L81" s="901"/>
      <c r="M81" s="901"/>
      <c r="N81" s="901"/>
      <c r="O81" s="901"/>
      <c r="P81" s="901"/>
      <c r="Q81" s="901"/>
      <c r="R81" s="901"/>
      <c r="S81" s="901"/>
      <c r="T81" s="901"/>
      <c r="U81" s="901"/>
      <c r="V81" s="901"/>
      <c r="W81" s="901"/>
      <c r="X81" s="901"/>
      <c r="Y81" s="901"/>
      <c r="Z81" s="901"/>
      <c r="AA81" s="901"/>
      <c r="AB81" s="161"/>
      <c r="AC81" s="161"/>
      <c r="AD81" s="161"/>
      <c r="AE81" s="457"/>
    </row>
    <row r="82" spans="1:33" ht="13.5" thickTop="1" x14ac:dyDescent="0.2">
      <c r="A82" s="898" t="s">
        <v>24</v>
      </c>
      <c r="B82" s="899"/>
      <c r="C82" s="899"/>
      <c r="D82" s="899"/>
      <c r="E82" s="899"/>
      <c r="F82" s="899"/>
      <c r="G82" s="899"/>
      <c r="H82" s="899"/>
      <c r="I82" s="899"/>
      <c r="J82" s="899"/>
      <c r="K82" s="899"/>
      <c r="L82" s="899"/>
      <c r="M82" s="899"/>
      <c r="N82" s="899"/>
      <c r="O82" s="899"/>
      <c r="P82" s="899"/>
      <c r="Q82" s="899"/>
      <c r="R82" s="899"/>
      <c r="S82" s="899"/>
      <c r="T82" s="899"/>
      <c r="U82" s="899"/>
      <c r="V82" s="899"/>
      <c r="W82" s="899"/>
      <c r="X82" s="899"/>
      <c r="Y82" s="899"/>
      <c r="Z82" s="899"/>
      <c r="AA82" s="899"/>
      <c r="AB82" s="162"/>
      <c r="AC82" s="162"/>
      <c r="AD82" s="162"/>
      <c r="AE82" s="458"/>
    </row>
    <row r="83" spans="1:33" ht="15.75" x14ac:dyDescent="0.25">
      <c r="A83" s="414"/>
      <c r="B83" s="415"/>
      <c r="C83" s="416" t="s">
        <v>19</v>
      </c>
      <c r="D83" s="417"/>
      <c r="E83" s="417"/>
      <c r="F83" s="418"/>
      <c r="G83" s="393" t="str">
        <f>IF(COUNTIF(G$11:G$79,"A")=0,"0",COUNTIF(G$11:G$79,"A"))</f>
        <v>0</v>
      </c>
      <c r="H83" s="417"/>
      <c r="I83" s="417"/>
      <c r="J83" s="418"/>
      <c r="K83" s="393" t="str">
        <f>IF(COUNTIF(K$11:K$79,"A")=0,"0",COUNTIF(K$11:K$79,"A"))</f>
        <v>0</v>
      </c>
      <c r="L83" s="417"/>
      <c r="M83" s="417"/>
      <c r="N83" s="418"/>
      <c r="O83" s="393" t="str">
        <f>IF(COUNTIF(O$11:O$79,"A")=0,"0",COUNTIF(O$11:O$79,"A"))</f>
        <v>0</v>
      </c>
      <c r="P83" s="417"/>
      <c r="Q83" s="417"/>
      <c r="R83" s="418"/>
      <c r="S83" s="393" t="str">
        <f>IF(COUNTIF(S$11:S$79,"A")=0,"0",COUNTIF(S$11:S$79,"A"))</f>
        <v>0</v>
      </c>
      <c r="T83" s="417"/>
      <c r="U83" s="417"/>
      <c r="V83" s="418"/>
      <c r="W83" s="393" t="str">
        <f>IF(COUNTIF(W$11:W$79,"A")=0,"0",COUNTIF(W$11:W$79,"A"))</f>
        <v>0</v>
      </c>
      <c r="X83" s="417"/>
      <c r="Y83" s="417"/>
      <c r="Z83" s="418"/>
      <c r="AA83" s="393" t="str">
        <f>IF(COUNTIF(AA$11:AA$79,"A")=0,"0",COUNTIF(AA$11:AA$79,"A"))</f>
        <v>0</v>
      </c>
      <c r="AB83" s="419"/>
      <c r="AC83" s="419"/>
      <c r="AD83" s="420"/>
      <c r="AE83" s="459" t="str">
        <f t="shared" ref="AE83:AE90" si="14">IF(SUM(G83:AA83)=0,"",SUM(G83:AA83))</f>
        <v/>
      </c>
    </row>
    <row r="84" spans="1:33" ht="15.75" x14ac:dyDescent="0.25">
      <c r="A84" s="421"/>
      <c r="B84" s="415"/>
      <c r="C84" s="422" t="s">
        <v>20</v>
      </c>
      <c r="D84" s="423"/>
      <c r="E84" s="423"/>
      <c r="F84" s="424"/>
      <c r="G84" s="403" t="str">
        <f>IF(COUNTIF(G$11:G$79,"B")=0,"0",COUNTIF(G$11:G$79,"B"))</f>
        <v>0</v>
      </c>
      <c r="H84" s="423"/>
      <c r="I84" s="423"/>
      <c r="J84" s="424"/>
      <c r="K84" s="403" t="str">
        <f>IF(COUNTIF(K$11:K$79,"B")=0,"0",COUNTIF(K$11:K$79,"B"))</f>
        <v>0</v>
      </c>
      <c r="L84" s="423"/>
      <c r="M84" s="423"/>
      <c r="N84" s="424"/>
      <c r="O84" s="403" t="str">
        <f>IF(COUNTIF(O$11:O$79,"B")=0,"0",COUNTIF(O$11:O$79,"B"))</f>
        <v>0</v>
      </c>
      <c r="P84" s="423"/>
      <c r="Q84" s="423"/>
      <c r="R84" s="424"/>
      <c r="S84" s="403" t="str">
        <f>IF(COUNTIF(S$11:S$79,"B")=0,"0",COUNTIF(S$11:S$79,"B"))</f>
        <v>0</v>
      </c>
      <c r="T84" s="423"/>
      <c r="U84" s="423"/>
      <c r="V84" s="424"/>
      <c r="W84" s="403" t="str">
        <f>IF(COUNTIF(W$11:W$79,"B")=0,"0",COUNTIF(W$11:W$79,"B"))</f>
        <v>0</v>
      </c>
      <c r="X84" s="423"/>
      <c r="Y84" s="423"/>
      <c r="Z84" s="424"/>
      <c r="AA84" s="403" t="str">
        <f>IF(COUNTIF(AA$11:AA$79,"B")=0,"0",COUNTIF(AA$11:AA$79,"B"))</f>
        <v>0</v>
      </c>
      <c r="AB84" s="419"/>
      <c r="AC84" s="419"/>
      <c r="AD84" s="420"/>
      <c r="AE84" s="459" t="str">
        <f>IF(SUM(G84:AA84)=0,"",SUM(G84:AA84))</f>
        <v/>
      </c>
    </row>
    <row r="85" spans="1:33" ht="15.75" x14ac:dyDescent="0.25">
      <c r="A85" s="421"/>
      <c r="B85" s="415"/>
      <c r="C85" s="422" t="s">
        <v>362</v>
      </c>
      <c r="D85" s="423"/>
      <c r="E85" s="423"/>
      <c r="F85" s="424"/>
      <c r="G85" s="403">
        <f>IF(COUNTIF(G$11:G$79,"ÉÉ")+COUNTIF(G$11:G$79,"ÉÉ(Z)")=0,"0",COUNTIF(G$11:G$79,"ÉÉ")+COUNTIF(G$11:G$79,"ÉÉ(Z)"))</f>
        <v>4</v>
      </c>
      <c r="H85" s="423"/>
      <c r="I85" s="423"/>
      <c r="J85" s="424"/>
      <c r="K85" s="403">
        <f>COUNTIF(K10:K66,K14)+COUNTIF(K10:K66,K46)</f>
        <v>0</v>
      </c>
      <c r="L85" s="423"/>
      <c r="M85" s="423"/>
      <c r="N85" s="424"/>
      <c r="O85" s="403">
        <f>IF(COUNTIF(O$11:O$79,"ÉÉ")+COUNTIF(O$11:O$79,"ÉÉ(Z)")=0,"0",COUNTIF(O$11:O$79,"ÉÉ")+COUNTIF(O$11:O$79,"ÉÉ(Z)"))</f>
        <v>1</v>
      </c>
      <c r="P85" s="423"/>
      <c r="Q85" s="423"/>
      <c r="R85" s="424"/>
      <c r="S85" s="403">
        <f>IF(COUNTIF(S$11:S$79,"ÉÉ")+COUNTIF(S$11:S$79,"ÉÉ(Z)")=0,"0",COUNTIF(S$11:S$79,"ÉÉ")+COUNTIF(S$11:S$79,"ÉÉ(Z)"))</f>
        <v>2</v>
      </c>
      <c r="T85" s="423"/>
      <c r="U85" s="423"/>
      <c r="V85" s="424"/>
      <c r="W85" s="403">
        <f>IF(COUNTIF(W$11:W$79,"ÉÉ")+COUNTIF(W$11:W$79,"ÉÉ(Z)")=0,"0",COUNTIF(W$11:W$79,"ÉÉ")+COUNTIF(W$11:W$79,"ÉÉ(Z)"))</f>
        <v>2</v>
      </c>
      <c r="X85" s="423"/>
      <c r="Y85" s="423"/>
      <c r="Z85" s="424"/>
      <c r="AA85" s="403">
        <f>IF(COUNTIF(AA$11:AA$79,"ÉÉ")+COUNTIF(AA$11:AA$79,"ÉÉ(Z)")=0,"0",COUNTIF(AA$11:AA$79,"ÉÉ")+COUNTIF(AA$11:AA$79,"ÉÉ(Z)"))</f>
        <v>1</v>
      </c>
      <c r="AB85" s="419"/>
      <c r="AC85" s="419"/>
      <c r="AD85" s="420"/>
      <c r="AE85" s="459">
        <f>IF(SUM(G85:AA85)=0,"",SUM(G85:AA85))</f>
        <v>10</v>
      </c>
    </row>
    <row r="86" spans="1:33" ht="15.75" x14ac:dyDescent="0.25">
      <c r="A86" s="421"/>
      <c r="B86" s="415"/>
      <c r="C86" s="422" t="s">
        <v>357</v>
      </c>
      <c r="D86" s="423"/>
      <c r="E86" s="423"/>
      <c r="F86" s="424"/>
      <c r="G86" s="403">
        <f>COUNTIF(G10:G66,G10)+COUNTIF(G10:G66,G21)</f>
        <v>3</v>
      </c>
      <c r="H86" s="423"/>
      <c r="I86" s="423"/>
      <c r="J86" s="424"/>
      <c r="K86" s="403">
        <f>COUNTIF(K10:K78,K22)+COUNTIF(K10:K78,K26)</f>
        <v>5</v>
      </c>
      <c r="L86" s="423"/>
      <c r="M86" s="423"/>
      <c r="N86" s="424"/>
      <c r="O86" s="403">
        <f>COUNTIF(O10:O66,O23)+COUNTIF(O10:O66,O27)</f>
        <v>4</v>
      </c>
      <c r="P86" s="423"/>
      <c r="Q86" s="423"/>
      <c r="R86" s="424"/>
      <c r="S86" s="403">
        <f>COUNTIF(S10:S66,S24)+COUNTIF(S10:S66,S28)</f>
        <v>4</v>
      </c>
      <c r="T86" s="423"/>
      <c r="U86" s="423"/>
      <c r="V86" s="424"/>
      <c r="W86" s="403">
        <f>IF(COUNTIF(W$11:W$79,"GYJ")+COUNTIF(W$11:W$79,"GYJ(Z)")=0,"0",COUNTIF(W$11:W$79,"GYJ")+COUNTIF(W$11:W$79,"GYJ(Z)"))</f>
        <v>3</v>
      </c>
      <c r="X86" s="423"/>
      <c r="Y86" s="423"/>
      <c r="Z86" s="424"/>
      <c r="AA86" s="403">
        <f>IF(COUNTIF(AA$11:AA$79,"GYJ")+COUNTIF(AA$11:AA$79,"GYJ(Z)")=0,"0",COUNTIF(AA$11:AA$79,"GYJ")+COUNTIF(AA$11:AA$79,"GYJ(Z)"))</f>
        <v>4</v>
      </c>
      <c r="AB86" s="419"/>
      <c r="AC86" s="419"/>
      <c r="AD86" s="420"/>
      <c r="AE86" s="459">
        <f>IF(SUM(G86:AA86)=0,"",SUM(G86:AA86))</f>
        <v>23</v>
      </c>
    </row>
    <row r="87" spans="1:33" ht="15.75" x14ac:dyDescent="0.25">
      <c r="A87" s="421"/>
      <c r="B87" s="415"/>
      <c r="C87" s="422" t="s">
        <v>358</v>
      </c>
      <c r="D87" s="423"/>
      <c r="E87" s="423"/>
      <c r="F87" s="424"/>
      <c r="G87" s="403">
        <f>COUNTIF(G10:G66,G12)+COUNTIF(G10:G66,G45)</f>
        <v>2</v>
      </c>
      <c r="H87" s="423"/>
      <c r="I87" s="423"/>
      <c r="J87" s="424"/>
      <c r="K87" s="403">
        <f>IF(COUNTIF(K$11:K$79,"K")+COUNTIF(K$11:K$79,"K(Z)")=0,"0",COUNTIF(K$11:K$79,"K")+COUNTIF(K$11:K$79,"K(Z)"))</f>
        <v>4</v>
      </c>
      <c r="L87" s="423"/>
      <c r="M87" s="423"/>
      <c r="N87" s="424"/>
      <c r="O87" s="403">
        <f>IF(COUNTIF(O$11:O$79,"K")+COUNTIF(O$11:O$79,"K(Z)")=0,"0",COUNTIF(O$11:O$79,"K")+COUNTIF(O$11:O$79,"K(Z)"))</f>
        <v>5</v>
      </c>
      <c r="P87" s="423"/>
      <c r="Q87" s="423"/>
      <c r="R87" s="424"/>
      <c r="S87" s="403">
        <f>IF(COUNTIF(S$11:S$79,"K")+COUNTIF(S$11:S$79,"K(Z)")=0,"0",COUNTIF(S$11:S$79,"K")+COUNTIF(S$11:S$79,"K(Z)"))</f>
        <v>4</v>
      </c>
      <c r="T87" s="423"/>
      <c r="U87" s="423"/>
      <c r="V87" s="424"/>
      <c r="W87" s="403">
        <f>IF(COUNTIF(W$11:W$79,"K")+COUNTIF(W$11:W$79,"K(Z)")=0,"0",COUNTIF(W$11:W$79,"K")+COUNTIF(W$11:W$79,"K(Z)"))</f>
        <v>5</v>
      </c>
      <c r="X87" s="423"/>
      <c r="Y87" s="423"/>
      <c r="Z87" s="424"/>
      <c r="AA87" s="403">
        <f>IF(COUNTIF(AA$11:AA$79,"K")+COUNTIF(AA$11:AA$79,"K(Z)")=0,"0",COUNTIF(AA$11:AA$79,"K")+COUNTIF(AA$11:AA$79,"K(Z)"))</f>
        <v>3</v>
      </c>
      <c r="AB87" s="419"/>
      <c r="AC87" s="419"/>
      <c r="AD87" s="420"/>
      <c r="AE87" s="459">
        <f>IF(SUM(G87:AA87)=0,"",SUM(G87:AA87))</f>
        <v>23</v>
      </c>
    </row>
    <row r="88" spans="1:33" ht="15.75" x14ac:dyDescent="0.25">
      <c r="A88" s="421"/>
      <c r="B88" s="415"/>
      <c r="C88" s="422" t="s">
        <v>21</v>
      </c>
      <c r="D88" s="423"/>
      <c r="E88" s="423"/>
      <c r="F88" s="424"/>
      <c r="G88" s="403" t="str">
        <f>IF(COUNTIF(G$11:G$79,"AV")=0,"0",COUNTIF(G$11:G$79,"AV"))</f>
        <v>0</v>
      </c>
      <c r="H88" s="423"/>
      <c r="I88" s="423"/>
      <c r="J88" s="424"/>
      <c r="K88" s="403" t="str">
        <f>IF(COUNTIF(K$11:K$79,"AV")=0,"0",COUNTIF(K$11:K$79,"AV"))</f>
        <v>0</v>
      </c>
      <c r="L88" s="423"/>
      <c r="M88" s="423"/>
      <c r="N88" s="424"/>
      <c r="O88" s="403" t="str">
        <f>IF(COUNTIF(O$11:O$79,"AV")=0,"0",COUNTIF(O$11:O$79,"AV"))</f>
        <v>0</v>
      </c>
      <c r="P88" s="423"/>
      <c r="Q88" s="423"/>
      <c r="R88" s="424"/>
      <c r="S88" s="403" t="str">
        <f>IF(COUNTIF(S$11:S$79,"AV")=0,"0",COUNTIF(S$11:S$79,"AV"))</f>
        <v>0</v>
      </c>
      <c r="T88" s="423"/>
      <c r="U88" s="423"/>
      <c r="V88" s="424"/>
      <c r="W88" s="403" t="str">
        <f>IF(COUNTIF(W$11:W$79,"AV")=0,"0",COUNTIF(W$11:W$79,"AV"))</f>
        <v>0</v>
      </c>
      <c r="X88" s="423"/>
      <c r="Y88" s="423"/>
      <c r="Z88" s="424"/>
      <c r="AA88" s="403" t="str">
        <f>IF(COUNTIF(AA$11:AA$79,"AV")=0,"0",COUNTIF(AA$11:AA$79,"AV"))</f>
        <v>0</v>
      </c>
      <c r="AB88" s="419"/>
      <c r="AC88" s="419"/>
      <c r="AD88" s="420"/>
      <c r="AE88" s="459" t="str">
        <f>IF(SUM(G88:AA88)=0,"",SUM(G88:AA88))</f>
        <v/>
      </c>
    </row>
    <row r="89" spans="1:33" ht="15.75" x14ac:dyDescent="0.25">
      <c r="A89" s="421"/>
      <c r="B89" s="415"/>
      <c r="C89" s="422" t="s">
        <v>117</v>
      </c>
      <c r="D89" s="423"/>
      <c r="E89" s="423"/>
      <c r="F89" s="424"/>
      <c r="G89" s="403" t="str">
        <f>IF(COUNTIF(G$11:G$79,"KV")=0,"0",COUNTIF(G$11:G$79,"KV"))</f>
        <v>0</v>
      </c>
      <c r="H89" s="423"/>
      <c r="I89" s="423"/>
      <c r="J89" s="424"/>
      <c r="K89" s="403" t="str">
        <f>IF(COUNTIF(K$11:K$79,"KV")=0,"0",COUNTIF(K$11:K$79,"KV"))</f>
        <v>0</v>
      </c>
      <c r="L89" s="423"/>
      <c r="M89" s="423"/>
      <c r="N89" s="424"/>
      <c r="O89" s="403" t="str">
        <f>IF(COUNTIF(O$11:O$79,"KV")=0,"0",COUNTIF(O$11:O$79,"KV"))</f>
        <v>0</v>
      </c>
      <c r="P89" s="423"/>
      <c r="Q89" s="423"/>
      <c r="R89" s="424"/>
      <c r="S89" s="403" t="str">
        <f>IF(COUNTIF(S$11:S$79,"KV")=0,"0",COUNTIF(S$11:S$79,"KV"))</f>
        <v>0</v>
      </c>
      <c r="T89" s="423"/>
      <c r="U89" s="423"/>
      <c r="V89" s="424"/>
      <c r="W89" s="403" t="str">
        <f>IF(COUNTIF(W$11:W$79,"KV")=0,"0",COUNTIF(W$11:W$79,"KV"))</f>
        <v>0</v>
      </c>
      <c r="X89" s="423"/>
      <c r="Y89" s="423"/>
      <c r="Z89" s="424"/>
      <c r="AA89" s="403" t="str">
        <f>IF(COUNTIF(AA$11:AA$79,"KV")=0,"0",COUNTIF(AA$11:AA$79,"KV"))</f>
        <v>0</v>
      </c>
      <c r="AB89" s="419"/>
      <c r="AC89" s="419"/>
      <c r="AD89" s="420"/>
      <c r="AE89" s="459" t="str">
        <f t="shared" si="14"/>
        <v/>
      </c>
    </row>
    <row r="90" spans="1:33" ht="15.75" x14ac:dyDescent="0.25">
      <c r="A90" s="425"/>
      <c r="B90" s="426"/>
      <c r="C90" s="427" t="s">
        <v>118</v>
      </c>
      <c r="D90" s="428"/>
      <c r="E90" s="428"/>
      <c r="F90" s="429"/>
      <c r="G90" s="403" t="str">
        <f>IF(COUNTIF(G$11:G$79,"SZG")=0,"0",COUNTIF(G$11:G$79,"SZG"))</f>
        <v>0</v>
      </c>
      <c r="H90" s="428"/>
      <c r="I90" s="428"/>
      <c r="J90" s="429"/>
      <c r="K90" s="403" t="str">
        <f>IF(COUNTIF(K$11:K$79,"SZG")=0,"0",COUNTIF(K$11:K$79,"SZG"))</f>
        <v>0</v>
      </c>
      <c r="L90" s="428"/>
      <c r="M90" s="428"/>
      <c r="N90" s="429"/>
      <c r="O90" s="403" t="str">
        <f>IF(COUNTIF(O$11:O$79,"SZG")=0,"0",COUNTIF(O$11:O$79,"SZG"))</f>
        <v>0</v>
      </c>
      <c r="P90" s="428"/>
      <c r="Q90" s="428"/>
      <c r="R90" s="429"/>
      <c r="S90" s="403">
        <f>COUNTIF(S69:S72,S70)</f>
        <v>1</v>
      </c>
      <c r="T90" s="428"/>
      <c r="U90" s="428"/>
      <c r="V90" s="429"/>
      <c r="W90" s="403">
        <f>IF(COUNTIF(W$11:W$79,"SZG")=0,"0",COUNTIF(W$11:W$79,"SZG"))</f>
        <v>1</v>
      </c>
      <c r="X90" s="428"/>
      <c r="Y90" s="428"/>
      <c r="Z90" s="429"/>
      <c r="AA90" s="403" t="str">
        <f>IF(COUNTIF(AA$11:AA$79,"SZG")=0,"0",COUNTIF(AA$11:AA$79,"SZG"))</f>
        <v>0</v>
      </c>
      <c r="AB90" s="419"/>
      <c r="AC90" s="419"/>
      <c r="AD90" s="420"/>
      <c r="AE90" s="459">
        <f t="shared" si="14"/>
        <v>2</v>
      </c>
    </row>
    <row r="91" spans="1:33" ht="15.75" x14ac:dyDescent="0.25">
      <c r="A91" s="425"/>
      <c r="B91" s="426"/>
      <c r="C91" s="427" t="s">
        <v>119</v>
      </c>
      <c r="D91" s="428"/>
      <c r="E91" s="428"/>
      <c r="F91" s="429"/>
      <c r="G91" s="403" t="str">
        <f>IF(COUNTIF(G$11:G$79,"ZV")=0,"0",COUNTIF(G$11:G$79,"ZV"))</f>
        <v>0</v>
      </c>
      <c r="H91" s="428"/>
      <c r="I91" s="428"/>
      <c r="J91" s="429"/>
      <c r="K91" s="403" t="str">
        <f>IF(COUNTIF(K$11:K$79,"ZV")=0,"0",COUNTIF(K$11:K$79,"ZV"))</f>
        <v>0</v>
      </c>
      <c r="L91" s="428"/>
      <c r="M91" s="428"/>
      <c r="N91" s="429"/>
      <c r="O91" s="403" t="str">
        <f>IF(COUNTIF(O$11:O$79,"ZV")=0,"0",COUNTIF(O$11:O$79,"ZV"))</f>
        <v>0</v>
      </c>
      <c r="P91" s="428"/>
      <c r="Q91" s="428"/>
      <c r="R91" s="429"/>
      <c r="S91" s="403" t="str">
        <f>IF(COUNTIF(S$11:S$79,"ZV")=0,"0",COUNTIF(S$11:S$79,"ZV"))</f>
        <v>0</v>
      </c>
      <c r="T91" s="428"/>
      <c r="U91" s="428"/>
      <c r="V91" s="429"/>
      <c r="W91" s="403" t="str">
        <f>IF(COUNTIF(W$11:W$79,"ZV")=0,"0",COUNTIF(W$11:W$79,"ZV"))</f>
        <v>0</v>
      </c>
      <c r="X91" s="428"/>
      <c r="Y91" s="428"/>
      <c r="Z91" s="429"/>
      <c r="AA91" s="403">
        <f>IF(COUNTIF(AA$11:AA$79,"ZV")=0,"0",COUNTIF(AA$11:AA$79,"ZV"))</f>
        <v>2</v>
      </c>
      <c r="AB91" s="419"/>
      <c r="AC91" s="419"/>
      <c r="AD91" s="420"/>
      <c r="AE91" s="459">
        <f>IF(SUM(G91:AA91)=0,"",SUM(G91:AA91))</f>
        <v>2</v>
      </c>
    </row>
    <row r="92" spans="1:33" ht="13.5" thickBot="1" x14ac:dyDescent="0.25">
      <c r="A92" s="163"/>
      <c r="B92" s="164"/>
      <c r="C92" s="165" t="s">
        <v>27</v>
      </c>
      <c r="D92" s="166"/>
      <c r="E92" s="166"/>
      <c r="F92" s="167"/>
      <c r="G92" s="168">
        <f>IF(SUM(G83:G91)=0,"",SUM(G83:G91))</f>
        <v>9</v>
      </c>
      <c r="H92" s="166"/>
      <c r="I92" s="166"/>
      <c r="J92" s="167"/>
      <c r="K92" s="168">
        <f>IF(SUM(K83:K91)=0,"",SUM(K83:K91))</f>
        <v>9</v>
      </c>
      <c r="L92" s="166"/>
      <c r="M92" s="166"/>
      <c r="N92" s="167"/>
      <c r="O92" s="168">
        <f>IF(SUM(O83:O91)=0,"",SUM(O83:O91))</f>
        <v>10</v>
      </c>
      <c r="P92" s="166"/>
      <c r="Q92" s="166"/>
      <c r="R92" s="167"/>
      <c r="S92" s="168">
        <f>IF(SUM(S83:S91)=0,"",SUM(S83:S91))</f>
        <v>11</v>
      </c>
      <c r="T92" s="166"/>
      <c r="U92" s="166"/>
      <c r="V92" s="167"/>
      <c r="W92" s="168">
        <f>IF(SUM(W83:W91)=0,"",SUM(W83:W91))</f>
        <v>11</v>
      </c>
      <c r="X92" s="166"/>
      <c r="Y92" s="166"/>
      <c r="Z92" s="167"/>
      <c r="AA92" s="168">
        <f>IF(SUM(AA83:AA91)=0,"",SUM(AA83:AA91))</f>
        <v>10</v>
      </c>
      <c r="AB92" s="166"/>
      <c r="AC92" s="166"/>
      <c r="AD92" s="167"/>
      <c r="AE92" s="460">
        <f>IF(SUM(G92:AA92)=0,"",SUM(G92:AA92))</f>
        <v>60</v>
      </c>
    </row>
    <row r="93" spans="1:33" s="175" customFormat="1" ht="19.5" thickTop="1" thickBot="1" x14ac:dyDescent="0.3">
      <c r="A93" s="169"/>
      <c r="B93" s="170"/>
      <c r="C93" s="171" t="s">
        <v>168</v>
      </c>
      <c r="D93" s="172"/>
      <c r="E93" s="172"/>
      <c r="F93" s="173"/>
      <c r="G93" s="172"/>
      <c r="H93" s="172"/>
      <c r="I93" s="172"/>
      <c r="J93" s="173"/>
      <c r="K93" s="174"/>
      <c r="L93" s="172"/>
      <c r="M93" s="172"/>
      <c r="N93" s="173"/>
      <c r="O93" s="172"/>
      <c r="P93" s="172"/>
      <c r="Q93" s="172"/>
      <c r="R93" s="173"/>
      <c r="S93" s="174"/>
      <c r="T93" s="172"/>
      <c r="U93" s="172"/>
      <c r="V93" s="173"/>
      <c r="W93" s="172"/>
      <c r="X93" s="172"/>
      <c r="Y93" s="172"/>
      <c r="Z93" s="173"/>
      <c r="AA93" s="174"/>
      <c r="AB93" s="172"/>
      <c r="AC93" s="172"/>
      <c r="AD93" s="173"/>
      <c r="AE93" s="461"/>
      <c r="AF93" s="128"/>
      <c r="AG93" s="128"/>
    </row>
    <row r="94" spans="1:33" s="175" customFormat="1" ht="15.75" x14ac:dyDescent="0.25">
      <c r="A94" s="753" t="s">
        <v>314</v>
      </c>
      <c r="B94" s="267" t="s">
        <v>23</v>
      </c>
      <c r="C94" s="754" t="s">
        <v>315</v>
      </c>
      <c r="D94" s="755"/>
      <c r="E94" s="756"/>
      <c r="F94" s="757"/>
      <c r="G94" s="758"/>
      <c r="H94" s="759">
        <v>8</v>
      </c>
      <c r="I94" s="759"/>
      <c r="J94" s="760">
        <v>3</v>
      </c>
      <c r="K94" s="758" t="s">
        <v>100</v>
      </c>
      <c r="L94" s="759">
        <v>8</v>
      </c>
      <c r="M94" s="759"/>
      <c r="N94" s="760">
        <v>3</v>
      </c>
      <c r="O94" s="758" t="s">
        <v>100</v>
      </c>
      <c r="P94" s="759">
        <v>8</v>
      </c>
      <c r="Q94" s="759"/>
      <c r="R94" s="760">
        <v>3</v>
      </c>
      <c r="S94" s="758" t="s">
        <v>100</v>
      </c>
      <c r="T94" s="759">
        <v>8</v>
      </c>
      <c r="U94" s="759"/>
      <c r="V94" s="760">
        <v>3</v>
      </c>
      <c r="W94" s="758" t="s">
        <v>100</v>
      </c>
      <c r="X94" s="759"/>
      <c r="Y94" s="759"/>
      <c r="Z94" s="760"/>
      <c r="AA94" s="758"/>
      <c r="AB94" s="759"/>
      <c r="AC94" s="759"/>
      <c r="AD94" s="760"/>
      <c r="AE94" s="817"/>
      <c r="AF94" s="823" t="s">
        <v>144</v>
      </c>
      <c r="AG94" s="824" t="s">
        <v>317</v>
      </c>
    </row>
    <row r="95" spans="1:33" s="175" customFormat="1" ht="15.75" x14ac:dyDescent="0.25">
      <c r="A95" s="753" t="s">
        <v>172</v>
      </c>
      <c r="B95" s="267" t="s">
        <v>23</v>
      </c>
      <c r="C95" s="761" t="s">
        <v>215</v>
      </c>
      <c r="D95" s="759"/>
      <c r="E95" s="759"/>
      <c r="F95" s="760"/>
      <c r="G95" s="758"/>
      <c r="H95" s="759"/>
      <c r="I95" s="759"/>
      <c r="J95" s="760"/>
      <c r="K95" s="758"/>
      <c r="L95" s="759"/>
      <c r="M95" s="759">
        <v>8</v>
      </c>
      <c r="N95" s="760">
        <v>3</v>
      </c>
      <c r="O95" s="758" t="s">
        <v>100</v>
      </c>
      <c r="P95" s="759"/>
      <c r="Q95" s="759"/>
      <c r="R95" s="760"/>
      <c r="S95" s="758"/>
      <c r="T95" s="759"/>
      <c r="U95" s="759">
        <v>8</v>
      </c>
      <c r="V95" s="760">
        <v>3</v>
      </c>
      <c r="W95" s="758" t="s">
        <v>100</v>
      </c>
      <c r="X95" s="759"/>
      <c r="Y95" s="759"/>
      <c r="Z95" s="760"/>
      <c r="AA95" s="758"/>
      <c r="AB95" s="759"/>
      <c r="AC95" s="759"/>
      <c r="AD95" s="760"/>
      <c r="AE95" s="817"/>
      <c r="AF95" s="825" t="s">
        <v>163</v>
      </c>
      <c r="AG95" s="826" t="s">
        <v>254</v>
      </c>
    </row>
    <row r="96" spans="1:33" s="175" customFormat="1" ht="15.75" x14ac:dyDescent="0.25">
      <c r="A96" s="753" t="s">
        <v>173</v>
      </c>
      <c r="B96" s="267" t="s">
        <v>23</v>
      </c>
      <c r="C96" s="761" t="s">
        <v>216</v>
      </c>
      <c r="D96" s="759"/>
      <c r="E96" s="759"/>
      <c r="F96" s="760"/>
      <c r="G96" s="758"/>
      <c r="H96" s="759"/>
      <c r="I96" s="759"/>
      <c r="J96" s="760"/>
      <c r="K96" s="758"/>
      <c r="L96" s="759"/>
      <c r="M96" s="759"/>
      <c r="N96" s="760"/>
      <c r="O96" s="758"/>
      <c r="P96" s="759"/>
      <c r="Q96" s="759">
        <v>8</v>
      </c>
      <c r="R96" s="760">
        <v>3</v>
      </c>
      <c r="S96" s="758" t="s">
        <v>100</v>
      </c>
      <c r="T96" s="759"/>
      <c r="U96" s="759"/>
      <c r="V96" s="760"/>
      <c r="W96" s="758"/>
      <c r="X96" s="759"/>
      <c r="Y96" s="759"/>
      <c r="Z96" s="760"/>
      <c r="AA96" s="758"/>
      <c r="AB96" s="759"/>
      <c r="AC96" s="759"/>
      <c r="AD96" s="760"/>
      <c r="AE96" s="817"/>
      <c r="AF96" s="825" t="s">
        <v>163</v>
      </c>
      <c r="AG96" s="826" t="s">
        <v>254</v>
      </c>
    </row>
    <row r="97" spans="1:33" s="175" customFormat="1" ht="15.75" x14ac:dyDescent="0.25">
      <c r="A97" s="753" t="s">
        <v>174</v>
      </c>
      <c r="B97" s="798" t="s">
        <v>23</v>
      </c>
      <c r="C97" s="799" t="s">
        <v>217</v>
      </c>
      <c r="D97" s="759"/>
      <c r="E97" s="759"/>
      <c r="F97" s="760"/>
      <c r="G97" s="758"/>
      <c r="H97" s="759"/>
      <c r="I97" s="759">
        <v>8</v>
      </c>
      <c r="J97" s="760">
        <v>3</v>
      </c>
      <c r="K97" s="758" t="s">
        <v>100</v>
      </c>
      <c r="L97" s="759"/>
      <c r="M97" s="759">
        <v>8</v>
      </c>
      <c r="N97" s="760">
        <v>3</v>
      </c>
      <c r="O97" s="758" t="s">
        <v>100</v>
      </c>
      <c r="P97" s="759"/>
      <c r="Q97" s="759">
        <v>8</v>
      </c>
      <c r="R97" s="760">
        <v>3</v>
      </c>
      <c r="S97" s="758" t="s">
        <v>100</v>
      </c>
      <c r="T97" s="759"/>
      <c r="U97" s="759">
        <v>8</v>
      </c>
      <c r="V97" s="760">
        <v>3</v>
      </c>
      <c r="W97" s="758" t="s">
        <v>100</v>
      </c>
      <c r="X97" s="759"/>
      <c r="Y97" s="759"/>
      <c r="Z97" s="760"/>
      <c r="AA97" s="758"/>
      <c r="AB97" s="759"/>
      <c r="AC97" s="759"/>
      <c r="AD97" s="760"/>
      <c r="AE97" s="817"/>
      <c r="AF97" s="825" t="s">
        <v>163</v>
      </c>
      <c r="AG97" s="826" t="s">
        <v>255</v>
      </c>
    </row>
    <row r="98" spans="1:33" s="176" customFormat="1" ht="15.75" x14ac:dyDescent="0.25">
      <c r="A98" s="848" t="s">
        <v>175</v>
      </c>
      <c r="B98" s="267" t="s">
        <v>23</v>
      </c>
      <c r="C98" s="849" t="s">
        <v>218</v>
      </c>
      <c r="D98" s="759"/>
      <c r="E98" s="759"/>
      <c r="F98" s="760"/>
      <c r="G98" s="758"/>
      <c r="H98" s="759"/>
      <c r="I98" s="759"/>
      <c r="J98" s="760"/>
      <c r="K98" s="758"/>
      <c r="L98" s="759"/>
      <c r="M98" s="759"/>
      <c r="N98" s="760"/>
      <c r="O98" s="758"/>
      <c r="P98" s="759"/>
      <c r="Q98" s="759"/>
      <c r="R98" s="760"/>
      <c r="S98" s="758"/>
      <c r="T98" s="759"/>
      <c r="U98" s="759">
        <v>8</v>
      </c>
      <c r="V98" s="760">
        <v>3</v>
      </c>
      <c r="W98" s="758" t="s">
        <v>101</v>
      </c>
      <c r="X98" s="759"/>
      <c r="Y98" s="759"/>
      <c r="Z98" s="760"/>
      <c r="AA98" s="758"/>
      <c r="AB98" s="759"/>
      <c r="AC98" s="759"/>
      <c r="AD98" s="760"/>
      <c r="AE98" s="817"/>
      <c r="AF98" s="825" t="s">
        <v>163</v>
      </c>
      <c r="AG98" s="847" t="s">
        <v>259</v>
      </c>
    </row>
    <row r="99" spans="1:33" s="175" customFormat="1" ht="15.75" x14ac:dyDescent="0.25">
      <c r="A99" s="848" t="s">
        <v>176</v>
      </c>
      <c r="B99" s="267" t="s">
        <v>23</v>
      </c>
      <c r="C99" s="849" t="s">
        <v>219</v>
      </c>
      <c r="D99" s="759"/>
      <c r="E99" s="759"/>
      <c r="F99" s="760"/>
      <c r="G99" s="758"/>
      <c r="H99" s="759"/>
      <c r="I99" s="759"/>
      <c r="J99" s="760"/>
      <c r="K99" s="758"/>
      <c r="L99" s="759"/>
      <c r="M99" s="759"/>
      <c r="N99" s="760"/>
      <c r="O99" s="758"/>
      <c r="P99" s="759"/>
      <c r="Q99" s="759"/>
      <c r="R99" s="760"/>
      <c r="S99" s="758"/>
      <c r="T99" s="759"/>
      <c r="U99" s="759"/>
      <c r="V99" s="760"/>
      <c r="W99" s="758"/>
      <c r="X99" s="759"/>
      <c r="Y99" s="759"/>
      <c r="Z99" s="760"/>
      <c r="AA99" s="758"/>
      <c r="AB99" s="759"/>
      <c r="AC99" s="759"/>
      <c r="AD99" s="760"/>
      <c r="AE99" s="817"/>
      <c r="AF99" s="825" t="s">
        <v>163</v>
      </c>
      <c r="AG99" s="847" t="s">
        <v>259</v>
      </c>
    </row>
    <row r="100" spans="1:33" s="175" customFormat="1" ht="15.75" x14ac:dyDescent="0.25">
      <c r="A100" s="753" t="s">
        <v>177</v>
      </c>
      <c r="B100" s="267" t="s">
        <v>23</v>
      </c>
      <c r="C100" s="761" t="s">
        <v>298</v>
      </c>
      <c r="D100" s="759"/>
      <c r="E100" s="759"/>
      <c r="F100" s="760"/>
      <c r="G100" s="758"/>
      <c r="H100" s="759"/>
      <c r="I100" s="759">
        <v>8</v>
      </c>
      <c r="J100" s="760">
        <v>3</v>
      </c>
      <c r="K100" s="758" t="s">
        <v>101</v>
      </c>
      <c r="L100" s="759"/>
      <c r="M100" s="759"/>
      <c r="N100" s="760"/>
      <c r="O100" s="758"/>
      <c r="P100" s="759"/>
      <c r="Q100" s="759">
        <v>8</v>
      </c>
      <c r="R100" s="760">
        <v>3</v>
      </c>
      <c r="S100" s="758" t="s">
        <v>101</v>
      </c>
      <c r="T100" s="759"/>
      <c r="U100" s="759"/>
      <c r="V100" s="760"/>
      <c r="W100" s="758"/>
      <c r="X100" s="759"/>
      <c r="Y100" s="759"/>
      <c r="Z100" s="760"/>
      <c r="AA100" s="758"/>
      <c r="AB100" s="759"/>
      <c r="AC100" s="759"/>
      <c r="AD100" s="760"/>
      <c r="AE100" s="817"/>
      <c r="AF100" s="825" t="s">
        <v>163</v>
      </c>
      <c r="AG100" s="826" t="s">
        <v>255</v>
      </c>
    </row>
    <row r="101" spans="1:33" s="175" customFormat="1" ht="15.75" x14ac:dyDescent="0.25">
      <c r="A101" s="753" t="s">
        <v>178</v>
      </c>
      <c r="B101" s="267" t="s">
        <v>23</v>
      </c>
      <c r="C101" s="761" t="s">
        <v>220</v>
      </c>
      <c r="D101" s="759"/>
      <c r="E101" s="759"/>
      <c r="F101" s="760"/>
      <c r="G101" s="758"/>
      <c r="H101" s="759"/>
      <c r="I101" s="759"/>
      <c r="J101" s="760"/>
      <c r="K101" s="758"/>
      <c r="L101" s="759"/>
      <c r="M101" s="759">
        <v>8</v>
      </c>
      <c r="N101" s="760">
        <v>3</v>
      </c>
      <c r="O101" s="758" t="s">
        <v>101</v>
      </c>
      <c r="P101" s="759"/>
      <c r="Q101" s="759"/>
      <c r="R101" s="760"/>
      <c r="S101" s="758"/>
      <c r="T101" s="759"/>
      <c r="U101" s="759">
        <v>8</v>
      </c>
      <c r="V101" s="760">
        <v>3</v>
      </c>
      <c r="W101" s="758" t="s">
        <v>101</v>
      </c>
      <c r="X101" s="759"/>
      <c r="Y101" s="759"/>
      <c r="Z101" s="760"/>
      <c r="AA101" s="758"/>
      <c r="AB101" s="759"/>
      <c r="AC101" s="759"/>
      <c r="AD101" s="760"/>
      <c r="AE101" s="817"/>
      <c r="AF101" s="825" t="s">
        <v>163</v>
      </c>
      <c r="AG101" s="826" t="s">
        <v>255</v>
      </c>
    </row>
    <row r="102" spans="1:33" s="175" customFormat="1" ht="15.75" x14ac:dyDescent="0.25">
      <c r="A102" s="753" t="s">
        <v>179</v>
      </c>
      <c r="B102" s="267" t="s">
        <v>23</v>
      </c>
      <c r="C102" s="761" t="s">
        <v>221</v>
      </c>
      <c r="D102" s="759"/>
      <c r="E102" s="759"/>
      <c r="F102" s="760"/>
      <c r="G102" s="758"/>
      <c r="H102" s="759"/>
      <c r="I102" s="759">
        <v>8</v>
      </c>
      <c r="J102" s="760">
        <v>3</v>
      </c>
      <c r="K102" s="758" t="s">
        <v>101</v>
      </c>
      <c r="L102" s="759"/>
      <c r="M102" s="759"/>
      <c r="N102" s="760"/>
      <c r="O102" s="758"/>
      <c r="P102" s="759"/>
      <c r="Q102" s="759">
        <v>8</v>
      </c>
      <c r="R102" s="760">
        <v>3</v>
      </c>
      <c r="S102" s="758" t="s">
        <v>101</v>
      </c>
      <c r="T102" s="759"/>
      <c r="U102" s="759"/>
      <c r="V102" s="760"/>
      <c r="W102" s="758"/>
      <c r="X102" s="759"/>
      <c r="Y102" s="759"/>
      <c r="Z102" s="760"/>
      <c r="AA102" s="758"/>
      <c r="AB102" s="759"/>
      <c r="AC102" s="759"/>
      <c r="AD102" s="760"/>
      <c r="AE102" s="817"/>
      <c r="AF102" s="825" t="s">
        <v>163</v>
      </c>
      <c r="AG102" s="826" t="s">
        <v>256</v>
      </c>
    </row>
    <row r="103" spans="1:33" s="175" customFormat="1" ht="15.75" x14ac:dyDescent="0.25">
      <c r="A103" s="753" t="s">
        <v>180</v>
      </c>
      <c r="B103" s="267" t="s">
        <v>23</v>
      </c>
      <c r="C103" s="761" t="s">
        <v>222</v>
      </c>
      <c r="D103" s="759"/>
      <c r="E103" s="759"/>
      <c r="F103" s="760"/>
      <c r="G103" s="758"/>
      <c r="H103" s="759"/>
      <c r="I103" s="759"/>
      <c r="J103" s="760"/>
      <c r="K103" s="758"/>
      <c r="L103" s="759"/>
      <c r="M103" s="759">
        <v>8</v>
      </c>
      <c r="N103" s="760">
        <v>3</v>
      </c>
      <c r="O103" s="758" t="s">
        <v>101</v>
      </c>
      <c r="P103" s="759"/>
      <c r="Q103" s="759"/>
      <c r="R103" s="760"/>
      <c r="S103" s="758"/>
      <c r="T103" s="759"/>
      <c r="U103" s="759">
        <v>8</v>
      </c>
      <c r="V103" s="760">
        <v>3</v>
      </c>
      <c r="W103" s="758" t="s">
        <v>101</v>
      </c>
      <c r="X103" s="759"/>
      <c r="Y103" s="759"/>
      <c r="Z103" s="760"/>
      <c r="AA103" s="758"/>
      <c r="AB103" s="759"/>
      <c r="AC103" s="759"/>
      <c r="AD103" s="760"/>
      <c r="AE103" s="817"/>
      <c r="AF103" s="825" t="s">
        <v>163</v>
      </c>
      <c r="AG103" s="826" t="s">
        <v>256</v>
      </c>
    </row>
    <row r="104" spans="1:33" s="175" customFormat="1" ht="15.75" x14ac:dyDescent="0.25">
      <c r="A104" s="753" t="s">
        <v>181</v>
      </c>
      <c r="B104" s="267" t="s">
        <v>23</v>
      </c>
      <c r="C104" s="761" t="s">
        <v>223</v>
      </c>
      <c r="D104" s="759"/>
      <c r="E104" s="759"/>
      <c r="F104" s="760"/>
      <c r="G104" s="758"/>
      <c r="H104" s="759"/>
      <c r="I104" s="759">
        <v>8</v>
      </c>
      <c r="J104" s="760">
        <v>3</v>
      </c>
      <c r="K104" s="758" t="s">
        <v>101</v>
      </c>
      <c r="L104" s="759"/>
      <c r="M104" s="759"/>
      <c r="N104" s="760"/>
      <c r="O104" s="758"/>
      <c r="P104" s="759"/>
      <c r="Q104" s="759">
        <v>8</v>
      </c>
      <c r="R104" s="760">
        <v>3</v>
      </c>
      <c r="S104" s="758" t="s">
        <v>101</v>
      </c>
      <c r="T104" s="759"/>
      <c r="U104" s="759"/>
      <c r="V104" s="760"/>
      <c r="W104" s="758"/>
      <c r="X104" s="759"/>
      <c r="Y104" s="759"/>
      <c r="Z104" s="760"/>
      <c r="AA104" s="758"/>
      <c r="AB104" s="759"/>
      <c r="AC104" s="759"/>
      <c r="AD104" s="760"/>
      <c r="AE104" s="817"/>
      <c r="AF104" s="825" t="s">
        <v>163</v>
      </c>
      <c r="AG104" s="826" t="s">
        <v>257</v>
      </c>
    </row>
    <row r="105" spans="1:33" s="175" customFormat="1" ht="15.75" x14ac:dyDescent="0.25">
      <c r="A105" s="753" t="s">
        <v>182</v>
      </c>
      <c r="B105" s="267" t="s">
        <v>23</v>
      </c>
      <c r="C105" s="761" t="s">
        <v>224</v>
      </c>
      <c r="D105" s="759"/>
      <c r="E105" s="759"/>
      <c r="F105" s="760"/>
      <c r="G105" s="758"/>
      <c r="H105" s="759"/>
      <c r="I105" s="759"/>
      <c r="J105" s="760"/>
      <c r="K105" s="758"/>
      <c r="L105" s="759"/>
      <c r="M105" s="759">
        <v>8</v>
      </c>
      <c r="N105" s="760">
        <v>3</v>
      </c>
      <c r="O105" s="758" t="s">
        <v>101</v>
      </c>
      <c r="P105" s="759"/>
      <c r="Q105" s="759"/>
      <c r="R105" s="760"/>
      <c r="S105" s="758"/>
      <c r="T105" s="759"/>
      <c r="U105" s="759">
        <v>8</v>
      </c>
      <c r="V105" s="760">
        <v>3</v>
      </c>
      <c r="W105" s="758" t="s">
        <v>101</v>
      </c>
      <c r="X105" s="759"/>
      <c r="Y105" s="759"/>
      <c r="Z105" s="760"/>
      <c r="AA105" s="758"/>
      <c r="AB105" s="759"/>
      <c r="AC105" s="759"/>
      <c r="AD105" s="760"/>
      <c r="AE105" s="817"/>
      <c r="AF105" s="825" t="s">
        <v>163</v>
      </c>
      <c r="AG105" s="826" t="s">
        <v>257</v>
      </c>
    </row>
    <row r="106" spans="1:33" s="175" customFormat="1" ht="15.75" x14ac:dyDescent="0.25">
      <c r="A106" s="753" t="s">
        <v>183</v>
      </c>
      <c r="B106" s="267" t="s">
        <v>23</v>
      </c>
      <c r="C106" s="761" t="s">
        <v>225</v>
      </c>
      <c r="D106" s="759"/>
      <c r="E106" s="759"/>
      <c r="F106" s="760"/>
      <c r="G106" s="758"/>
      <c r="H106" s="759"/>
      <c r="I106" s="759">
        <v>8</v>
      </c>
      <c r="J106" s="760">
        <v>3</v>
      </c>
      <c r="K106" s="758" t="s">
        <v>101</v>
      </c>
      <c r="L106" s="759"/>
      <c r="M106" s="759"/>
      <c r="N106" s="760"/>
      <c r="O106" s="758"/>
      <c r="P106" s="759"/>
      <c r="Q106" s="759">
        <v>8</v>
      </c>
      <c r="R106" s="760">
        <v>3</v>
      </c>
      <c r="S106" s="758" t="s">
        <v>101</v>
      </c>
      <c r="T106" s="759"/>
      <c r="U106" s="759"/>
      <c r="V106" s="760"/>
      <c r="W106" s="758"/>
      <c r="X106" s="759"/>
      <c r="Y106" s="759"/>
      <c r="Z106" s="760"/>
      <c r="AA106" s="758"/>
      <c r="AB106" s="759"/>
      <c r="AC106" s="759"/>
      <c r="AD106" s="760"/>
      <c r="AE106" s="817"/>
      <c r="AF106" s="825" t="s">
        <v>163</v>
      </c>
      <c r="AG106" s="826" t="s">
        <v>258</v>
      </c>
    </row>
    <row r="107" spans="1:33" s="175" customFormat="1" ht="15.75" x14ac:dyDescent="0.25">
      <c r="A107" s="753" t="s">
        <v>184</v>
      </c>
      <c r="B107" s="267" t="s">
        <v>23</v>
      </c>
      <c r="C107" s="761" t="s">
        <v>226</v>
      </c>
      <c r="D107" s="759"/>
      <c r="E107" s="759"/>
      <c r="F107" s="760"/>
      <c r="G107" s="758"/>
      <c r="H107" s="759"/>
      <c r="I107" s="759"/>
      <c r="J107" s="760"/>
      <c r="K107" s="758"/>
      <c r="L107" s="759"/>
      <c r="M107" s="759">
        <v>8</v>
      </c>
      <c r="N107" s="760">
        <v>3</v>
      </c>
      <c r="O107" s="758" t="s">
        <v>101</v>
      </c>
      <c r="P107" s="759"/>
      <c r="Q107" s="759"/>
      <c r="R107" s="760"/>
      <c r="S107" s="758"/>
      <c r="T107" s="759"/>
      <c r="U107" s="759">
        <v>8</v>
      </c>
      <c r="V107" s="760">
        <v>3</v>
      </c>
      <c r="W107" s="758" t="s">
        <v>101</v>
      </c>
      <c r="X107" s="759"/>
      <c r="Y107" s="759"/>
      <c r="Z107" s="760"/>
      <c r="AA107" s="758"/>
      <c r="AB107" s="759"/>
      <c r="AC107" s="759"/>
      <c r="AD107" s="760"/>
      <c r="AE107" s="817"/>
      <c r="AF107" s="825" t="s">
        <v>163</v>
      </c>
      <c r="AG107" s="826" t="s">
        <v>258</v>
      </c>
    </row>
    <row r="108" spans="1:33" s="175" customFormat="1" ht="15.75" x14ac:dyDescent="0.25">
      <c r="A108" s="753" t="s">
        <v>185</v>
      </c>
      <c r="B108" s="267" t="s">
        <v>23</v>
      </c>
      <c r="C108" s="761" t="s">
        <v>227</v>
      </c>
      <c r="D108" s="759"/>
      <c r="E108" s="759"/>
      <c r="F108" s="760"/>
      <c r="G108" s="758"/>
      <c r="H108" s="759"/>
      <c r="I108" s="759"/>
      <c r="J108" s="760"/>
      <c r="K108" s="758"/>
      <c r="L108" s="759"/>
      <c r="M108" s="759">
        <v>8</v>
      </c>
      <c r="N108" s="760">
        <v>3</v>
      </c>
      <c r="O108" s="758" t="s">
        <v>101</v>
      </c>
      <c r="P108" s="759"/>
      <c r="Q108" s="759">
        <v>8</v>
      </c>
      <c r="R108" s="760">
        <v>3</v>
      </c>
      <c r="S108" s="758" t="s">
        <v>101</v>
      </c>
      <c r="T108" s="759"/>
      <c r="U108" s="759">
        <v>8</v>
      </c>
      <c r="V108" s="760">
        <v>3</v>
      </c>
      <c r="W108" s="758" t="s">
        <v>101</v>
      </c>
      <c r="X108" s="759"/>
      <c r="Y108" s="759"/>
      <c r="Z108" s="760"/>
      <c r="AA108" s="758"/>
      <c r="AB108" s="759"/>
      <c r="AC108" s="759"/>
      <c r="AD108" s="760"/>
      <c r="AE108" s="817"/>
      <c r="AF108" s="825" t="s">
        <v>163</v>
      </c>
      <c r="AG108" s="826" t="s">
        <v>259</v>
      </c>
    </row>
    <row r="109" spans="1:33" s="175" customFormat="1" ht="15.75" x14ac:dyDescent="0.25">
      <c r="A109" s="753" t="s">
        <v>186</v>
      </c>
      <c r="B109" s="267" t="s">
        <v>23</v>
      </c>
      <c r="C109" s="761" t="s">
        <v>228</v>
      </c>
      <c r="D109" s="759"/>
      <c r="E109" s="759"/>
      <c r="F109" s="760"/>
      <c r="G109" s="758"/>
      <c r="H109" s="759"/>
      <c r="I109" s="759"/>
      <c r="J109" s="760"/>
      <c r="K109" s="758"/>
      <c r="L109" s="759"/>
      <c r="M109" s="759"/>
      <c r="N109" s="760"/>
      <c r="O109" s="758"/>
      <c r="P109" s="759"/>
      <c r="Q109" s="759">
        <v>8</v>
      </c>
      <c r="R109" s="760">
        <v>3</v>
      </c>
      <c r="S109" s="758" t="s">
        <v>101</v>
      </c>
      <c r="T109" s="759"/>
      <c r="U109" s="759">
        <v>8</v>
      </c>
      <c r="V109" s="760">
        <v>3</v>
      </c>
      <c r="W109" s="758" t="s">
        <v>101</v>
      </c>
      <c r="X109" s="759"/>
      <c r="Y109" s="759"/>
      <c r="Z109" s="760"/>
      <c r="AA109" s="758"/>
      <c r="AB109" s="759"/>
      <c r="AC109" s="759"/>
      <c r="AD109" s="760"/>
      <c r="AE109" s="817"/>
      <c r="AF109" s="825" t="s">
        <v>163</v>
      </c>
      <c r="AG109" s="826" t="s">
        <v>259</v>
      </c>
    </row>
    <row r="110" spans="1:33" s="175" customFormat="1" ht="15.75" x14ac:dyDescent="0.25">
      <c r="A110" s="753" t="s">
        <v>308</v>
      </c>
      <c r="B110" s="267" t="s">
        <v>23</v>
      </c>
      <c r="C110" s="761" t="s">
        <v>309</v>
      </c>
      <c r="D110" s="759"/>
      <c r="E110" s="759"/>
      <c r="F110" s="760"/>
      <c r="G110" s="758"/>
      <c r="H110" s="759"/>
      <c r="I110" s="759">
        <v>8</v>
      </c>
      <c r="J110" s="760">
        <v>3</v>
      </c>
      <c r="K110" s="758" t="s">
        <v>101</v>
      </c>
      <c r="L110" s="759"/>
      <c r="M110" s="759"/>
      <c r="N110" s="760"/>
      <c r="O110" s="758"/>
      <c r="P110" s="759"/>
      <c r="Q110" s="759">
        <v>8</v>
      </c>
      <c r="R110" s="760">
        <v>3</v>
      </c>
      <c r="S110" s="758" t="s">
        <v>101</v>
      </c>
      <c r="T110" s="759"/>
      <c r="U110" s="759"/>
      <c r="V110" s="760"/>
      <c r="W110" s="758"/>
      <c r="X110" s="759"/>
      <c r="Y110" s="759"/>
      <c r="Z110" s="760"/>
      <c r="AA110" s="758"/>
      <c r="AB110" s="759"/>
      <c r="AC110" s="759"/>
      <c r="AD110" s="760"/>
      <c r="AE110" s="817"/>
      <c r="AF110" s="825" t="s">
        <v>163</v>
      </c>
      <c r="AG110" s="826" t="s">
        <v>316</v>
      </c>
    </row>
    <row r="111" spans="1:33" s="175" customFormat="1" ht="15.75" x14ac:dyDescent="0.25">
      <c r="A111" s="768" t="s">
        <v>310</v>
      </c>
      <c r="B111" s="267" t="s">
        <v>23</v>
      </c>
      <c r="C111" s="769" t="s">
        <v>311</v>
      </c>
      <c r="D111" s="759"/>
      <c r="E111" s="759"/>
      <c r="F111" s="760"/>
      <c r="G111" s="758"/>
      <c r="H111" s="759"/>
      <c r="I111" s="759"/>
      <c r="J111" s="760"/>
      <c r="K111" s="758"/>
      <c r="L111" s="759"/>
      <c r="M111" s="759">
        <v>8</v>
      </c>
      <c r="N111" s="760">
        <v>3</v>
      </c>
      <c r="O111" s="758" t="s">
        <v>101</v>
      </c>
      <c r="P111" s="759"/>
      <c r="Q111" s="759"/>
      <c r="R111" s="760"/>
      <c r="S111" s="758"/>
      <c r="T111" s="759"/>
      <c r="U111" s="759">
        <v>8</v>
      </c>
      <c r="V111" s="760">
        <v>3</v>
      </c>
      <c r="W111" s="758" t="s">
        <v>101</v>
      </c>
      <c r="X111" s="759"/>
      <c r="Y111" s="759"/>
      <c r="Z111" s="760"/>
      <c r="AA111" s="758"/>
      <c r="AB111" s="759"/>
      <c r="AC111" s="759"/>
      <c r="AD111" s="760"/>
      <c r="AE111" s="817"/>
      <c r="AF111" s="825" t="s">
        <v>163</v>
      </c>
      <c r="AG111" s="826" t="s">
        <v>316</v>
      </c>
    </row>
    <row r="112" spans="1:33" s="175" customFormat="1" ht="15.75" x14ac:dyDescent="0.25">
      <c r="A112" s="768" t="s">
        <v>471</v>
      </c>
      <c r="B112" s="267" t="s">
        <v>23</v>
      </c>
      <c r="C112" s="769" t="s">
        <v>470</v>
      </c>
      <c r="D112" s="759"/>
      <c r="E112" s="759"/>
      <c r="F112" s="760"/>
      <c r="G112" s="758"/>
      <c r="H112" s="759"/>
      <c r="I112" s="759"/>
      <c r="J112" s="760"/>
      <c r="K112" s="758"/>
      <c r="L112" s="759"/>
      <c r="M112" s="759"/>
      <c r="N112" s="760"/>
      <c r="O112" s="758"/>
      <c r="P112" s="759"/>
      <c r="Q112" s="759">
        <v>8</v>
      </c>
      <c r="R112" s="760">
        <v>3</v>
      </c>
      <c r="S112" s="758" t="s">
        <v>101</v>
      </c>
      <c r="T112" s="759"/>
      <c r="U112" s="759">
        <v>8</v>
      </c>
      <c r="V112" s="760">
        <v>3</v>
      </c>
      <c r="W112" s="758" t="s">
        <v>101</v>
      </c>
      <c r="X112" s="759"/>
      <c r="Y112" s="759"/>
      <c r="Z112" s="760"/>
      <c r="AA112" s="758"/>
      <c r="AB112" s="759"/>
      <c r="AC112" s="759"/>
      <c r="AD112" s="760"/>
      <c r="AE112" s="817"/>
      <c r="AF112" s="825" t="s">
        <v>163</v>
      </c>
      <c r="AG112" s="826" t="s">
        <v>316</v>
      </c>
    </row>
    <row r="113" spans="1:33" s="175" customFormat="1" ht="15.75" x14ac:dyDescent="0.25">
      <c r="A113" s="768" t="s">
        <v>484</v>
      </c>
      <c r="B113" s="267" t="s">
        <v>23</v>
      </c>
      <c r="C113" s="769" t="s">
        <v>485</v>
      </c>
      <c r="D113" s="759"/>
      <c r="E113" s="759"/>
      <c r="F113" s="760"/>
      <c r="G113" s="758"/>
      <c r="H113" s="759"/>
      <c r="I113" s="759">
        <v>8</v>
      </c>
      <c r="J113" s="760">
        <v>3</v>
      </c>
      <c r="K113" s="758" t="s">
        <v>101</v>
      </c>
      <c r="L113" s="759"/>
      <c r="M113" s="759">
        <v>8</v>
      </c>
      <c r="N113" s="760">
        <v>3</v>
      </c>
      <c r="O113" s="758" t="s">
        <v>101</v>
      </c>
      <c r="P113" s="759"/>
      <c r="Q113" s="759">
        <v>8</v>
      </c>
      <c r="R113" s="760">
        <v>3</v>
      </c>
      <c r="S113" s="758" t="s">
        <v>101</v>
      </c>
      <c r="T113" s="759"/>
      <c r="U113" s="759">
        <v>8</v>
      </c>
      <c r="V113" s="760">
        <v>3</v>
      </c>
      <c r="W113" s="758" t="s">
        <v>101</v>
      </c>
      <c r="X113" s="759"/>
      <c r="Y113" s="759"/>
      <c r="Z113" s="760"/>
      <c r="AA113" s="758"/>
      <c r="AB113" s="759"/>
      <c r="AC113" s="759"/>
      <c r="AD113" s="760"/>
      <c r="AE113" s="817"/>
      <c r="AF113" s="825" t="s">
        <v>163</v>
      </c>
      <c r="AG113" s="826" t="s">
        <v>316</v>
      </c>
    </row>
    <row r="114" spans="1:33" s="175" customFormat="1" ht="15.75" x14ac:dyDescent="0.25">
      <c r="A114" s="753" t="s">
        <v>187</v>
      </c>
      <c r="B114" s="267" t="s">
        <v>23</v>
      </c>
      <c r="C114" s="761" t="s">
        <v>229</v>
      </c>
      <c r="D114" s="759"/>
      <c r="E114" s="759"/>
      <c r="F114" s="760"/>
      <c r="G114" s="758"/>
      <c r="H114" s="759">
        <v>4</v>
      </c>
      <c r="I114" s="759">
        <v>4</v>
      </c>
      <c r="J114" s="760">
        <v>3</v>
      </c>
      <c r="K114" s="758" t="s">
        <v>100</v>
      </c>
      <c r="L114" s="759">
        <v>4</v>
      </c>
      <c r="M114" s="759">
        <v>4</v>
      </c>
      <c r="N114" s="760">
        <v>3</v>
      </c>
      <c r="O114" s="758" t="s">
        <v>100</v>
      </c>
      <c r="P114" s="759">
        <v>4</v>
      </c>
      <c r="Q114" s="759">
        <v>4</v>
      </c>
      <c r="R114" s="760">
        <v>3</v>
      </c>
      <c r="S114" s="758" t="s">
        <v>100</v>
      </c>
      <c r="T114" s="759">
        <v>4</v>
      </c>
      <c r="U114" s="759">
        <v>4</v>
      </c>
      <c r="V114" s="760">
        <v>3</v>
      </c>
      <c r="W114" s="758" t="s">
        <v>100</v>
      </c>
      <c r="X114" s="759"/>
      <c r="Y114" s="759"/>
      <c r="Z114" s="760"/>
      <c r="AA114" s="758"/>
      <c r="AB114" s="759"/>
      <c r="AC114" s="759"/>
      <c r="AD114" s="760"/>
      <c r="AE114" s="817"/>
      <c r="AF114" s="825" t="s">
        <v>260</v>
      </c>
      <c r="AG114" s="826" t="s">
        <v>261</v>
      </c>
    </row>
    <row r="115" spans="1:33" s="175" customFormat="1" ht="15.75" x14ac:dyDescent="0.25">
      <c r="A115" s="753" t="s">
        <v>188</v>
      </c>
      <c r="B115" s="267" t="s">
        <v>23</v>
      </c>
      <c r="C115" s="761" t="s">
        <v>230</v>
      </c>
      <c r="D115" s="759"/>
      <c r="E115" s="759"/>
      <c r="F115" s="760"/>
      <c r="G115" s="758"/>
      <c r="H115" s="759">
        <v>8</v>
      </c>
      <c r="I115" s="759"/>
      <c r="J115" s="760">
        <v>3</v>
      </c>
      <c r="K115" s="758" t="s">
        <v>100</v>
      </c>
      <c r="L115" s="759">
        <v>8</v>
      </c>
      <c r="M115" s="759"/>
      <c r="N115" s="760">
        <v>3</v>
      </c>
      <c r="O115" s="758" t="s">
        <v>100</v>
      </c>
      <c r="P115" s="759">
        <v>8</v>
      </c>
      <c r="Q115" s="759"/>
      <c r="R115" s="760">
        <v>3</v>
      </c>
      <c r="S115" s="758" t="s">
        <v>100</v>
      </c>
      <c r="T115" s="759">
        <v>8</v>
      </c>
      <c r="U115" s="759"/>
      <c r="V115" s="760">
        <v>3</v>
      </c>
      <c r="W115" s="758" t="s">
        <v>100</v>
      </c>
      <c r="X115" s="759"/>
      <c r="Y115" s="759"/>
      <c r="Z115" s="760"/>
      <c r="AA115" s="758"/>
      <c r="AB115" s="759"/>
      <c r="AC115" s="759"/>
      <c r="AD115" s="760"/>
      <c r="AE115" s="817"/>
      <c r="AF115" s="825" t="s">
        <v>260</v>
      </c>
      <c r="AG115" s="826" t="s">
        <v>262</v>
      </c>
    </row>
    <row r="116" spans="1:33" s="175" customFormat="1" ht="15.75" x14ac:dyDescent="0.25">
      <c r="A116" s="753" t="s">
        <v>415</v>
      </c>
      <c r="B116" s="267" t="s">
        <v>23</v>
      </c>
      <c r="C116" s="761" t="s">
        <v>416</v>
      </c>
      <c r="D116" s="759"/>
      <c r="E116" s="759"/>
      <c r="F116" s="760"/>
      <c r="G116" s="758"/>
      <c r="H116" s="759">
        <v>8</v>
      </c>
      <c r="I116" s="759"/>
      <c r="J116" s="760">
        <v>3</v>
      </c>
      <c r="K116" s="758" t="s">
        <v>1</v>
      </c>
      <c r="L116" s="759"/>
      <c r="M116" s="759"/>
      <c r="N116" s="760"/>
      <c r="O116" s="758"/>
      <c r="P116" s="759">
        <v>8</v>
      </c>
      <c r="Q116" s="759"/>
      <c r="R116" s="760">
        <v>3</v>
      </c>
      <c r="S116" s="758" t="s">
        <v>1</v>
      </c>
      <c r="T116" s="759"/>
      <c r="U116" s="759"/>
      <c r="V116" s="760"/>
      <c r="W116" s="758"/>
      <c r="X116" s="759"/>
      <c r="Y116" s="759"/>
      <c r="Z116" s="760"/>
      <c r="AA116" s="758"/>
      <c r="AB116" s="759"/>
      <c r="AC116" s="759"/>
      <c r="AD116" s="760"/>
      <c r="AE116" s="817"/>
      <c r="AF116" s="825" t="s">
        <v>486</v>
      </c>
      <c r="AG116" s="826" t="s">
        <v>263</v>
      </c>
    </row>
    <row r="117" spans="1:33" s="175" customFormat="1" ht="15.75" x14ac:dyDescent="0.25">
      <c r="A117" s="753" t="s">
        <v>189</v>
      </c>
      <c r="B117" s="335" t="s">
        <v>23</v>
      </c>
      <c r="C117" s="761" t="s">
        <v>231</v>
      </c>
      <c r="D117" s="759"/>
      <c r="E117" s="759"/>
      <c r="F117" s="760"/>
      <c r="G117" s="758"/>
      <c r="H117" s="759"/>
      <c r="I117" s="759"/>
      <c r="J117" s="760"/>
      <c r="K117" s="758"/>
      <c r="L117" s="759"/>
      <c r="M117" s="759"/>
      <c r="N117" s="760"/>
      <c r="O117" s="758"/>
      <c r="P117" s="759"/>
      <c r="Q117" s="759"/>
      <c r="R117" s="760"/>
      <c r="S117" s="758"/>
      <c r="T117" s="759">
        <v>8</v>
      </c>
      <c r="U117" s="759"/>
      <c r="V117" s="760">
        <v>3</v>
      </c>
      <c r="W117" s="758" t="s">
        <v>93</v>
      </c>
      <c r="X117" s="759"/>
      <c r="Y117" s="759"/>
      <c r="Z117" s="760"/>
      <c r="AA117" s="758"/>
      <c r="AB117" s="759"/>
      <c r="AC117" s="759"/>
      <c r="AD117" s="760"/>
      <c r="AE117" s="817"/>
      <c r="AF117" s="825" t="s">
        <v>486</v>
      </c>
      <c r="AG117" s="826" t="s">
        <v>264</v>
      </c>
    </row>
    <row r="118" spans="1:33" s="175" customFormat="1" ht="15.75" x14ac:dyDescent="0.25">
      <c r="A118" s="753" t="s">
        <v>190</v>
      </c>
      <c r="B118" s="267" t="s">
        <v>23</v>
      </c>
      <c r="C118" s="761" t="s">
        <v>232</v>
      </c>
      <c r="D118" s="759"/>
      <c r="E118" s="759"/>
      <c r="F118" s="760"/>
      <c r="G118" s="758"/>
      <c r="H118" s="759">
        <v>8</v>
      </c>
      <c r="I118" s="759"/>
      <c r="J118" s="760">
        <v>3</v>
      </c>
      <c r="K118" s="758" t="s">
        <v>1</v>
      </c>
      <c r="L118" s="759">
        <v>8</v>
      </c>
      <c r="M118" s="759"/>
      <c r="N118" s="760">
        <v>3</v>
      </c>
      <c r="O118" s="758" t="s">
        <v>1</v>
      </c>
      <c r="P118" s="759">
        <v>8</v>
      </c>
      <c r="Q118" s="759"/>
      <c r="R118" s="760">
        <v>3</v>
      </c>
      <c r="S118" s="758" t="s">
        <v>1</v>
      </c>
      <c r="T118" s="759">
        <v>8</v>
      </c>
      <c r="U118" s="759"/>
      <c r="V118" s="760">
        <v>3</v>
      </c>
      <c r="W118" s="758" t="s">
        <v>1</v>
      </c>
      <c r="X118" s="759"/>
      <c r="Y118" s="759"/>
      <c r="Z118" s="760"/>
      <c r="AA118" s="758"/>
      <c r="AB118" s="759"/>
      <c r="AC118" s="759"/>
      <c r="AD118" s="760"/>
      <c r="AE118" s="817"/>
      <c r="AF118" s="825" t="s">
        <v>486</v>
      </c>
      <c r="AG118" s="826" t="s">
        <v>265</v>
      </c>
    </row>
    <row r="119" spans="1:33" s="175" customFormat="1" ht="15.75" x14ac:dyDescent="0.2">
      <c r="A119" s="753" t="s">
        <v>191</v>
      </c>
      <c r="B119" s="335" t="s">
        <v>23</v>
      </c>
      <c r="C119" s="761" t="s">
        <v>233</v>
      </c>
      <c r="D119" s="762"/>
      <c r="E119" s="762"/>
      <c r="F119" s="763"/>
      <c r="G119" s="764"/>
      <c r="H119" s="762">
        <v>8</v>
      </c>
      <c r="I119" s="762"/>
      <c r="J119" s="763">
        <v>3</v>
      </c>
      <c r="K119" s="764" t="s">
        <v>1</v>
      </c>
      <c r="L119" s="762">
        <v>8</v>
      </c>
      <c r="M119" s="762"/>
      <c r="N119" s="763">
        <v>3</v>
      </c>
      <c r="O119" s="764" t="s">
        <v>1</v>
      </c>
      <c r="P119" s="762">
        <v>8</v>
      </c>
      <c r="Q119" s="762"/>
      <c r="R119" s="763">
        <v>3</v>
      </c>
      <c r="S119" s="764" t="s">
        <v>1</v>
      </c>
      <c r="T119" s="762">
        <v>8</v>
      </c>
      <c r="U119" s="762"/>
      <c r="V119" s="763">
        <v>3</v>
      </c>
      <c r="W119" s="764" t="s">
        <v>1</v>
      </c>
      <c r="X119" s="762"/>
      <c r="Y119" s="762"/>
      <c r="Z119" s="763"/>
      <c r="AA119" s="764"/>
      <c r="AB119" s="762"/>
      <c r="AC119" s="762"/>
      <c r="AD119" s="763"/>
      <c r="AE119" s="818"/>
      <c r="AF119" s="827" t="s">
        <v>169</v>
      </c>
      <c r="AG119" s="828" t="s">
        <v>266</v>
      </c>
    </row>
    <row r="120" spans="1:33" s="175" customFormat="1" ht="15.75" x14ac:dyDescent="0.2">
      <c r="A120" s="753" t="s">
        <v>192</v>
      </c>
      <c r="B120" s="335" t="s">
        <v>23</v>
      </c>
      <c r="C120" s="761" t="s">
        <v>234</v>
      </c>
      <c r="D120" s="762"/>
      <c r="E120" s="762"/>
      <c r="F120" s="763"/>
      <c r="G120" s="764"/>
      <c r="H120" s="762"/>
      <c r="I120" s="762"/>
      <c r="J120" s="763"/>
      <c r="K120" s="764"/>
      <c r="L120" s="762"/>
      <c r="M120" s="762"/>
      <c r="N120" s="763"/>
      <c r="O120" s="764"/>
      <c r="P120" s="762"/>
      <c r="Q120" s="762"/>
      <c r="R120" s="763"/>
      <c r="S120" s="764"/>
      <c r="T120" s="762">
        <v>8</v>
      </c>
      <c r="U120" s="762"/>
      <c r="V120" s="763">
        <v>3</v>
      </c>
      <c r="W120" s="764" t="s">
        <v>100</v>
      </c>
      <c r="X120" s="762"/>
      <c r="Y120" s="762"/>
      <c r="Z120" s="763"/>
      <c r="AA120" s="764"/>
      <c r="AB120" s="762"/>
      <c r="AC120" s="762"/>
      <c r="AD120" s="763"/>
      <c r="AE120" s="818"/>
      <c r="AF120" s="827" t="s">
        <v>169</v>
      </c>
      <c r="AG120" s="828" t="s">
        <v>267</v>
      </c>
    </row>
    <row r="121" spans="1:33" s="175" customFormat="1" ht="15.75" x14ac:dyDescent="0.25">
      <c r="A121" s="753" t="s">
        <v>193</v>
      </c>
      <c r="B121" s="267" t="s">
        <v>23</v>
      </c>
      <c r="C121" s="761" t="s">
        <v>235</v>
      </c>
      <c r="D121" s="759"/>
      <c r="E121" s="759"/>
      <c r="F121" s="760"/>
      <c r="G121" s="758"/>
      <c r="H121" s="759">
        <v>8</v>
      </c>
      <c r="I121" s="759"/>
      <c r="J121" s="760">
        <v>3</v>
      </c>
      <c r="K121" s="758" t="s">
        <v>93</v>
      </c>
      <c r="L121" s="759">
        <v>8</v>
      </c>
      <c r="M121" s="759"/>
      <c r="N121" s="760">
        <v>3</v>
      </c>
      <c r="O121" s="758" t="s">
        <v>93</v>
      </c>
      <c r="P121" s="759">
        <v>8</v>
      </c>
      <c r="Q121" s="759"/>
      <c r="R121" s="760">
        <v>3</v>
      </c>
      <c r="S121" s="758" t="s">
        <v>93</v>
      </c>
      <c r="T121" s="759">
        <v>8</v>
      </c>
      <c r="U121" s="759"/>
      <c r="V121" s="760">
        <v>3</v>
      </c>
      <c r="W121" s="758" t="s">
        <v>93</v>
      </c>
      <c r="X121" s="759"/>
      <c r="Y121" s="759"/>
      <c r="Z121" s="760"/>
      <c r="AA121" s="758"/>
      <c r="AB121" s="759"/>
      <c r="AC121" s="759"/>
      <c r="AD121" s="760"/>
      <c r="AE121" s="817"/>
      <c r="AF121" s="825" t="s">
        <v>169</v>
      </c>
      <c r="AG121" s="826" t="s">
        <v>266</v>
      </c>
    </row>
    <row r="122" spans="1:33" s="175" customFormat="1" ht="15.75" x14ac:dyDescent="0.25">
      <c r="A122" s="753" t="s">
        <v>194</v>
      </c>
      <c r="B122" s="267" t="s">
        <v>23</v>
      </c>
      <c r="C122" s="761" t="s">
        <v>236</v>
      </c>
      <c r="D122" s="759"/>
      <c r="E122" s="759"/>
      <c r="F122" s="760"/>
      <c r="G122" s="758"/>
      <c r="H122" s="759"/>
      <c r="I122" s="759"/>
      <c r="J122" s="760"/>
      <c r="K122" s="758"/>
      <c r="L122" s="759"/>
      <c r="M122" s="759"/>
      <c r="N122" s="760"/>
      <c r="O122" s="758"/>
      <c r="P122" s="759"/>
      <c r="Q122" s="759"/>
      <c r="R122" s="760"/>
      <c r="S122" s="758"/>
      <c r="T122" s="759"/>
      <c r="U122" s="759">
        <v>8</v>
      </c>
      <c r="V122" s="760">
        <v>3</v>
      </c>
      <c r="W122" s="758" t="s">
        <v>100</v>
      </c>
      <c r="X122" s="759"/>
      <c r="Y122" s="759"/>
      <c r="Z122" s="760"/>
      <c r="AA122" s="758"/>
      <c r="AB122" s="759"/>
      <c r="AC122" s="759"/>
      <c r="AD122" s="760"/>
      <c r="AE122" s="817"/>
      <c r="AF122" s="825" t="s">
        <v>169</v>
      </c>
      <c r="AG122" s="826" t="s">
        <v>268</v>
      </c>
    </row>
    <row r="123" spans="1:33" s="176" customFormat="1" ht="15.75" x14ac:dyDescent="0.25">
      <c r="A123" s="753" t="s">
        <v>195</v>
      </c>
      <c r="B123" s="267" t="s">
        <v>23</v>
      </c>
      <c r="C123" s="761" t="s">
        <v>237</v>
      </c>
      <c r="D123" s="759"/>
      <c r="E123" s="759"/>
      <c r="F123" s="760"/>
      <c r="G123" s="758"/>
      <c r="H123" s="759"/>
      <c r="I123" s="759"/>
      <c r="J123" s="760"/>
      <c r="K123" s="758"/>
      <c r="L123" s="759"/>
      <c r="M123" s="759"/>
      <c r="N123" s="760"/>
      <c r="O123" s="758"/>
      <c r="P123" s="759"/>
      <c r="Q123" s="759"/>
      <c r="R123" s="760"/>
      <c r="S123" s="758"/>
      <c r="T123" s="759"/>
      <c r="U123" s="759">
        <v>8</v>
      </c>
      <c r="V123" s="760">
        <v>3</v>
      </c>
      <c r="W123" s="758" t="s">
        <v>100</v>
      </c>
      <c r="X123" s="759"/>
      <c r="Y123" s="759"/>
      <c r="Z123" s="760"/>
      <c r="AA123" s="758"/>
      <c r="AB123" s="759"/>
      <c r="AC123" s="759"/>
      <c r="AD123" s="760"/>
      <c r="AE123" s="817"/>
      <c r="AF123" s="825" t="s">
        <v>169</v>
      </c>
      <c r="AG123" s="826" t="s">
        <v>268</v>
      </c>
    </row>
    <row r="124" spans="1:33" s="176" customFormat="1" ht="15.75" x14ac:dyDescent="0.25">
      <c r="A124" s="753" t="s">
        <v>196</v>
      </c>
      <c r="B124" s="267" t="s">
        <v>23</v>
      </c>
      <c r="C124" s="761" t="s">
        <v>238</v>
      </c>
      <c r="D124" s="759"/>
      <c r="E124" s="759"/>
      <c r="F124" s="760"/>
      <c r="G124" s="758"/>
      <c r="H124" s="759"/>
      <c r="I124" s="759"/>
      <c r="J124" s="760"/>
      <c r="K124" s="758"/>
      <c r="L124" s="759"/>
      <c r="M124" s="759"/>
      <c r="N124" s="760"/>
      <c r="O124" s="758"/>
      <c r="P124" s="759"/>
      <c r="Q124" s="759"/>
      <c r="R124" s="760"/>
      <c r="S124" s="758"/>
      <c r="T124" s="759">
        <v>8</v>
      </c>
      <c r="U124" s="759"/>
      <c r="V124" s="760">
        <v>3</v>
      </c>
      <c r="W124" s="758" t="s">
        <v>100</v>
      </c>
      <c r="X124" s="759"/>
      <c r="Y124" s="759"/>
      <c r="Z124" s="760"/>
      <c r="AA124" s="758"/>
      <c r="AB124" s="759"/>
      <c r="AC124" s="759"/>
      <c r="AD124" s="760"/>
      <c r="AE124" s="817"/>
      <c r="AF124" s="825" t="s">
        <v>169</v>
      </c>
      <c r="AG124" s="826" t="s">
        <v>267</v>
      </c>
    </row>
    <row r="125" spans="1:33" s="175" customFormat="1" ht="15.75" x14ac:dyDescent="0.25">
      <c r="A125" s="753" t="s">
        <v>197</v>
      </c>
      <c r="B125" s="267" t="s">
        <v>23</v>
      </c>
      <c r="C125" s="761" t="s">
        <v>239</v>
      </c>
      <c r="D125" s="759"/>
      <c r="E125" s="759"/>
      <c r="F125" s="760"/>
      <c r="G125" s="758"/>
      <c r="H125" s="759"/>
      <c r="I125" s="759"/>
      <c r="J125" s="760"/>
      <c r="K125" s="758"/>
      <c r="L125" s="759"/>
      <c r="M125" s="759"/>
      <c r="N125" s="760"/>
      <c r="O125" s="758"/>
      <c r="P125" s="759"/>
      <c r="Q125" s="759"/>
      <c r="R125" s="760"/>
      <c r="S125" s="758"/>
      <c r="T125" s="759"/>
      <c r="U125" s="759"/>
      <c r="V125" s="760"/>
      <c r="W125" s="758"/>
      <c r="X125" s="759"/>
      <c r="Y125" s="759"/>
      <c r="Z125" s="760"/>
      <c r="AA125" s="758"/>
      <c r="AB125" s="759"/>
      <c r="AC125" s="759"/>
      <c r="AD125" s="760"/>
      <c r="AE125" s="817"/>
      <c r="AF125" s="825" t="s">
        <v>489</v>
      </c>
      <c r="AG125" s="826" t="s">
        <v>149</v>
      </c>
    </row>
    <row r="126" spans="1:33" s="175" customFormat="1" ht="15.75" x14ac:dyDescent="0.25">
      <c r="A126" s="753" t="s">
        <v>198</v>
      </c>
      <c r="B126" s="267" t="s">
        <v>23</v>
      </c>
      <c r="C126" s="761" t="s">
        <v>281</v>
      </c>
      <c r="D126" s="759"/>
      <c r="E126" s="759"/>
      <c r="F126" s="760"/>
      <c r="G126" s="758"/>
      <c r="H126" s="759"/>
      <c r="I126" s="759"/>
      <c r="J126" s="760"/>
      <c r="K126" s="758"/>
      <c r="L126" s="759"/>
      <c r="M126" s="759"/>
      <c r="N126" s="760"/>
      <c r="O126" s="758"/>
      <c r="P126" s="759"/>
      <c r="Q126" s="759">
        <v>8</v>
      </c>
      <c r="R126" s="760">
        <v>3</v>
      </c>
      <c r="S126" s="758" t="s">
        <v>101</v>
      </c>
      <c r="T126" s="759"/>
      <c r="U126" s="759"/>
      <c r="V126" s="760"/>
      <c r="W126" s="758"/>
      <c r="X126" s="759"/>
      <c r="Y126" s="759"/>
      <c r="Z126" s="760"/>
      <c r="AA126" s="758"/>
      <c r="AB126" s="759"/>
      <c r="AC126" s="759"/>
      <c r="AD126" s="760"/>
      <c r="AE126" s="817"/>
      <c r="AF126" s="825" t="s">
        <v>489</v>
      </c>
      <c r="AG126" s="826" t="s">
        <v>152</v>
      </c>
    </row>
    <row r="127" spans="1:33" s="175" customFormat="1" ht="15.75" x14ac:dyDescent="0.25">
      <c r="A127" s="753" t="s">
        <v>199</v>
      </c>
      <c r="B127" s="267" t="s">
        <v>23</v>
      </c>
      <c r="C127" s="761" t="s">
        <v>282</v>
      </c>
      <c r="D127" s="759"/>
      <c r="E127" s="759"/>
      <c r="F127" s="760"/>
      <c r="G127" s="758"/>
      <c r="H127" s="759"/>
      <c r="I127" s="759"/>
      <c r="J127" s="760"/>
      <c r="K127" s="758"/>
      <c r="L127" s="759"/>
      <c r="M127" s="759"/>
      <c r="N127" s="760"/>
      <c r="O127" s="758"/>
      <c r="P127" s="759"/>
      <c r="Q127" s="759"/>
      <c r="R127" s="760"/>
      <c r="S127" s="758"/>
      <c r="T127" s="759"/>
      <c r="U127" s="759">
        <v>8</v>
      </c>
      <c r="V127" s="760">
        <v>3</v>
      </c>
      <c r="W127" s="758" t="s">
        <v>101</v>
      </c>
      <c r="X127" s="759"/>
      <c r="Y127" s="759"/>
      <c r="Z127" s="760"/>
      <c r="AA127" s="758"/>
      <c r="AB127" s="759"/>
      <c r="AC127" s="759"/>
      <c r="AD127" s="760"/>
      <c r="AE127" s="817"/>
      <c r="AF127" s="825" t="s">
        <v>489</v>
      </c>
      <c r="AG127" s="826" t="s">
        <v>152</v>
      </c>
    </row>
    <row r="128" spans="1:33" s="175" customFormat="1" ht="15.75" x14ac:dyDescent="0.25">
      <c r="A128" s="753" t="s">
        <v>200</v>
      </c>
      <c r="B128" s="267" t="s">
        <v>23</v>
      </c>
      <c r="C128" s="761" t="s">
        <v>283</v>
      </c>
      <c r="D128" s="759"/>
      <c r="E128" s="759"/>
      <c r="F128" s="760"/>
      <c r="G128" s="758"/>
      <c r="H128" s="759"/>
      <c r="I128" s="759"/>
      <c r="J128" s="760"/>
      <c r="K128" s="758"/>
      <c r="L128" s="759"/>
      <c r="M128" s="759"/>
      <c r="N128" s="760"/>
      <c r="O128" s="758"/>
      <c r="P128" s="759"/>
      <c r="Q128" s="759"/>
      <c r="R128" s="760"/>
      <c r="S128" s="758"/>
      <c r="T128" s="759"/>
      <c r="U128" s="759"/>
      <c r="V128" s="760"/>
      <c r="W128" s="758"/>
      <c r="X128" s="759"/>
      <c r="Y128" s="759"/>
      <c r="Z128" s="760"/>
      <c r="AA128" s="758"/>
      <c r="AB128" s="759"/>
      <c r="AC128" s="759"/>
      <c r="AD128" s="760"/>
      <c r="AE128" s="817"/>
      <c r="AF128" s="825" t="s">
        <v>489</v>
      </c>
      <c r="AG128" s="826" t="s">
        <v>152</v>
      </c>
    </row>
    <row r="129" spans="1:33" s="175" customFormat="1" ht="15.75" x14ac:dyDescent="0.25">
      <c r="A129" s="753" t="s">
        <v>201</v>
      </c>
      <c r="B129" s="267" t="s">
        <v>23</v>
      </c>
      <c r="C129" s="761" t="s">
        <v>240</v>
      </c>
      <c r="D129" s="759"/>
      <c r="E129" s="759"/>
      <c r="F129" s="760"/>
      <c r="G129" s="758"/>
      <c r="H129" s="759"/>
      <c r="I129" s="759"/>
      <c r="J129" s="760"/>
      <c r="K129" s="758"/>
      <c r="L129" s="759"/>
      <c r="M129" s="759"/>
      <c r="N129" s="760"/>
      <c r="O129" s="758"/>
      <c r="P129" s="759"/>
      <c r="Q129" s="759"/>
      <c r="R129" s="760"/>
      <c r="S129" s="758"/>
      <c r="T129" s="759"/>
      <c r="U129" s="759"/>
      <c r="V129" s="760"/>
      <c r="W129" s="758"/>
      <c r="X129" s="759"/>
      <c r="Y129" s="759"/>
      <c r="Z129" s="760"/>
      <c r="AA129" s="758"/>
      <c r="AB129" s="759"/>
      <c r="AC129" s="759"/>
      <c r="AD129" s="760"/>
      <c r="AE129" s="817"/>
      <c r="AF129" s="825" t="s">
        <v>489</v>
      </c>
      <c r="AG129" s="826" t="s">
        <v>154</v>
      </c>
    </row>
    <row r="130" spans="1:33" s="175" customFormat="1" ht="15.75" x14ac:dyDescent="0.25">
      <c r="A130" s="753" t="s">
        <v>202</v>
      </c>
      <c r="B130" s="267" t="s">
        <v>23</v>
      </c>
      <c r="C130" s="761" t="s">
        <v>241</v>
      </c>
      <c r="D130" s="759"/>
      <c r="E130" s="759"/>
      <c r="F130" s="760"/>
      <c r="G130" s="758"/>
      <c r="H130" s="759"/>
      <c r="I130" s="759"/>
      <c r="J130" s="760"/>
      <c r="K130" s="758"/>
      <c r="L130" s="759"/>
      <c r="M130" s="759"/>
      <c r="N130" s="760"/>
      <c r="O130" s="758"/>
      <c r="P130" s="759"/>
      <c r="Q130" s="759"/>
      <c r="R130" s="760"/>
      <c r="S130" s="758"/>
      <c r="T130" s="759"/>
      <c r="U130" s="759">
        <v>8</v>
      </c>
      <c r="V130" s="760">
        <v>3</v>
      </c>
      <c r="W130" s="758" t="s">
        <v>101</v>
      </c>
      <c r="X130" s="759"/>
      <c r="Y130" s="759"/>
      <c r="Z130" s="760"/>
      <c r="AA130" s="758"/>
      <c r="AB130" s="759"/>
      <c r="AC130" s="759"/>
      <c r="AD130" s="760"/>
      <c r="AE130" s="817"/>
      <c r="AF130" s="825" t="s">
        <v>488</v>
      </c>
      <c r="AG130" s="826" t="s">
        <v>151</v>
      </c>
    </row>
    <row r="131" spans="1:33" s="175" customFormat="1" ht="15.75" x14ac:dyDescent="0.25">
      <c r="A131" s="848" t="s">
        <v>203</v>
      </c>
      <c r="B131" s="267" t="s">
        <v>23</v>
      </c>
      <c r="C131" s="849" t="s">
        <v>500</v>
      </c>
      <c r="D131" s="759"/>
      <c r="E131" s="759"/>
      <c r="F131" s="760"/>
      <c r="G131" s="758"/>
      <c r="H131" s="759">
        <v>8</v>
      </c>
      <c r="I131" s="759"/>
      <c r="J131" s="760">
        <v>3</v>
      </c>
      <c r="K131" s="758" t="s">
        <v>101</v>
      </c>
      <c r="L131" s="759">
        <v>8</v>
      </c>
      <c r="M131" s="759"/>
      <c r="N131" s="760">
        <v>3</v>
      </c>
      <c r="O131" s="758" t="s">
        <v>101</v>
      </c>
      <c r="P131" s="759">
        <v>8</v>
      </c>
      <c r="Q131" s="759"/>
      <c r="R131" s="760">
        <v>3</v>
      </c>
      <c r="S131" s="758" t="s">
        <v>101</v>
      </c>
      <c r="T131" s="759">
        <v>8</v>
      </c>
      <c r="U131" s="759"/>
      <c r="V131" s="760">
        <v>3</v>
      </c>
      <c r="W131" s="758" t="s">
        <v>101</v>
      </c>
      <c r="X131" s="759"/>
      <c r="Y131" s="759"/>
      <c r="Z131" s="760"/>
      <c r="AA131" s="758"/>
      <c r="AB131" s="759"/>
      <c r="AC131" s="759"/>
      <c r="AD131" s="760"/>
      <c r="AE131" s="817"/>
      <c r="AF131" s="846" t="s">
        <v>489</v>
      </c>
      <c r="AG131" s="826" t="s">
        <v>270</v>
      </c>
    </row>
    <row r="132" spans="1:33" s="175" customFormat="1" ht="15.75" x14ac:dyDescent="0.25">
      <c r="A132" s="753" t="s">
        <v>204</v>
      </c>
      <c r="B132" s="267" t="s">
        <v>23</v>
      </c>
      <c r="C132" s="761" t="s">
        <v>242</v>
      </c>
      <c r="D132" s="765"/>
      <c r="E132" s="765"/>
      <c r="F132" s="766"/>
      <c r="G132" s="767"/>
      <c r="H132" s="765"/>
      <c r="I132" s="765"/>
      <c r="J132" s="766"/>
      <c r="K132" s="767"/>
      <c r="L132" s="765"/>
      <c r="M132" s="765"/>
      <c r="N132" s="766"/>
      <c r="O132" s="767"/>
      <c r="P132" s="765"/>
      <c r="Q132" s="765"/>
      <c r="R132" s="766"/>
      <c r="S132" s="767"/>
      <c r="T132" s="765"/>
      <c r="U132" s="765">
        <v>8</v>
      </c>
      <c r="V132" s="766">
        <v>3</v>
      </c>
      <c r="W132" s="767" t="s">
        <v>101</v>
      </c>
      <c r="X132" s="765"/>
      <c r="Y132" s="765"/>
      <c r="Z132" s="766"/>
      <c r="AA132" s="767"/>
      <c r="AB132" s="765"/>
      <c r="AC132" s="765"/>
      <c r="AD132" s="766"/>
      <c r="AE132" s="819"/>
      <c r="AF132" s="825" t="s">
        <v>488</v>
      </c>
      <c r="AG132" s="830" t="s">
        <v>151</v>
      </c>
    </row>
    <row r="133" spans="1:33" s="175" customFormat="1" ht="15.75" x14ac:dyDescent="0.25">
      <c r="A133" s="768" t="s">
        <v>312</v>
      </c>
      <c r="B133" s="335" t="s">
        <v>23</v>
      </c>
      <c r="C133" s="769" t="s">
        <v>313</v>
      </c>
      <c r="D133" s="765"/>
      <c r="E133" s="765"/>
      <c r="F133" s="766"/>
      <c r="G133" s="767"/>
      <c r="H133" s="765"/>
      <c r="I133" s="765">
        <v>8</v>
      </c>
      <c r="J133" s="766">
        <v>3</v>
      </c>
      <c r="K133" s="767" t="s">
        <v>101</v>
      </c>
      <c r="L133" s="765"/>
      <c r="M133" s="765"/>
      <c r="N133" s="766"/>
      <c r="O133" s="767"/>
      <c r="P133" s="765"/>
      <c r="Q133" s="765">
        <v>8</v>
      </c>
      <c r="R133" s="766">
        <v>3</v>
      </c>
      <c r="S133" s="767" t="s">
        <v>101</v>
      </c>
      <c r="T133" s="765"/>
      <c r="U133" s="765"/>
      <c r="V133" s="766"/>
      <c r="W133" s="767"/>
      <c r="X133" s="765"/>
      <c r="Y133" s="765"/>
      <c r="Z133" s="766"/>
      <c r="AA133" s="767"/>
      <c r="AB133" s="765"/>
      <c r="AC133" s="765"/>
      <c r="AD133" s="766"/>
      <c r="AE133" s="819"/>
      <c r="AF133" s="825" t="s">
        <v>488</v>
      </c>
      <c r="AG133" s="830" t="s">
        <v>278</v>
      </c>
    </row>
    <row r="134" spans="1:33" s="175" customFormat="1" ht="15.75" x14ac:dyDescent="0.25">
      <c r="A134" s="753" t="s">
        <v>472</v>
      </c>
      <c r="B134" s="267" t="s">
        <v>23</v>
      </c>
      <c r="C134" s="761" t="s">
        <v>243</v>
      </c>
      <c r="D134" s="765"/>
      <c r="E134" s="765"/>
      <c r="F134" s="766"/>
      <c r="G134" s="767"/>
      <c r="H134" s="765">
        <v>8</v>
      </c>
      <c r="I134" s="765"/>
      <c r="J134" s="766">
        <v>3</v>
      </c>
      <c r="K134" s="767" t="s">
        <v>93</v>
      </c>
      <c r="L134" s="765">
        <v>8</v>
      </c>
      <c r="M134" s="765"/>
      <c r="N134" s="766">
        <v>3</v>
      </c>
      <c r="O134" s="767" t="s">
        <v>93</v>
      </c>
      <c r="P134" s="765">
        <v>8</v>
      </c>
      <c r="Q134" s="765"/>
      <c r="R134" s="766">
        <v>3</v>
      </c>
      <c r="S134" s="767" t="s">
        <v>93</v>
      </c>
      <c r="T134" s="765"/>
      <c r="U134" s="765"/>
      <c r="V134" s="766"/>
      <c r="W134" s="767"/>
      <c r="X134" s="765"/>
      <c r="Y134" s="765"/>
      <c r="Z134" s="766"/>
      <c r="AA134" s="767"/>
      <c r="AB134" s="765"/>
      <c r="AC134" s="765"/>
      <c r="AD134" s="766"/>
      <c r="AE134" s="819"/>
      <c r="AF134" s="829" t="s">
        <v>271</v>
      </c>
      <c r="AG134" s="830" t="s">
        <v>419</v>
      </c>
    </row>
    <row r="135" spans="1:33" s="175" customFormat="1" ht="15.75" x14ac:dyDescent="0.25">
      <c r="A135" s="753" t="s">
        <v>205</v>
      </c>
      <c r="B135" s="267" t="s">
        <v>23</v>
      </c>
      <c r="C135" s="761" t="s">
        <v>244</v>
      </c>
      <c r="D135" s="765"/>
      <c r="E135" s="765"/>
      <c r="F135" s="766"/>
      <c r="G135" s="767"/>
      <c r="H135" s="765"/>
      <c r="I135" s="765"/>
      <c r="J135" s="766"/>
      <c r="K135" s="767"/>
      <c r="L135" s="765"/>
      <c r="M135" s="765"/>
      <c r="N135" s="766"/>
      <c r="O135" s="767"/>
      <c r="P135" s="765"/>
      <c r="Q135" s="765"/>
      <c r="R135" s="766"/>
      <c r="S135" s="767"/>
      <c r="T135" s="765"/>
      <c r="U135" s="765"/>
      <c r="V135" s="766"/>
      <c r="W135" s="767"/>
      <c r="X135" s="765"/>
      <c r="Y135" s="765"/>
      <c r="Z135" s="766"/>
      <c r="AA135" s="767"/>
      <c r="AB135" s="765"/>
      <c r="AC135" s="765"/>
      <c r="AD135" s="766"/>
      <c r="AE135" s="819"/>
      <c r="AF135" s="858" t="s">
        <v>490</v>
      </c>
      <c r="AG135" s="830" t="s">
        <v>491</v>
      </c>
    </row>
    <row r="136" spans="1:33" s="175" customFormat="1" ht="15.75" x14ac:dyDescent="0.25">
      <c r="A136" s="753" t="s">
        <v>206</v>
      </c>
      <c r="B136" s="267" t="s">
        <v>23</v>
      </c>
      <c r="C136" s="761" t="s">
        <v>245</v>
      </c>
      <c r="D136" s="765"/>
      <c r="E136" s="765"/>
      <c r="F136" s="766"/>
      <c r="G136" s="767"/>
      <c r="H136" s="765"/>
      <c r="I136" s="765"/>
      <c r="J136" s="766"/>
      <c r="K136" s="767"/>
      <c r="L136" s="765"/>
      <c r="M136" s="765">
        <v>8</v>
      </c>
      <c r="N136" s="766">
        <v>3</v>
      </c>
      <c r="O136" s="767" t="s">
        <v>101</v>
      </c>
      <c r="P136" s="765"/>
      <c r="Q136" s="765"/>
      <c r="R136" s="766"/>
      <c r="S136" s="767"/>
      <c r="T136" s="765"/>
      <c r="U136" s="765">
        <v>8</v>
      </c>
      <c r="V136" s="766">
        <v>3</v>
      </c>
      <c r="W136" s="767" t="s">
        <v>101</v>
      </c>
      <c r="X136" s="765"/>
      <c r="Y136" s="765"/>
      <c r="Z136" s="766"/>
      <c r="AA136" s="767"/>
      <c r="AB136" s="765"/>
      <c r="AC136" s="765"/>
      <c r="AD136" s="766"/>
      <c r="AE136" s="819"/>
      <c r="AF136" s="829" t="s">
        <v>299</v>
      </c>
      <c r="AG136" s="830" t="s">
        <v>417</v>
      </c>
    </row>
    <row r="137" spans="1:33" s="175" customFormat="1" ht="15.75" x14ac:dyDescent="0.25">
      <c r="A137" s="753" t="s">
        <v>207</v>
      </c>
      <c r="B137" s="267" t="s">
        <v>23</v>
      </c>
      <c r="C137" s="761" t="s">
        <v>246</v>
      </c>
      <c r="D137" s="765"/>
      <c r="E137" s="765"/>
      <c r="F137" s="766"/>
      <c r="G137" s="767"/>
      <c r="H137" s="765">
        <v>8</v>
      </c>
      <c r="I137" s="765"/>
      <c r="J137" s="766">
        <v>3</v>
      </c>
      <c r="K137" s="767" t="s">
        <v>93</v>
      </c>
      <c r="L137" s="765"/>
      <c r="M137" s="765"/>
      <c r="N137" s="766"/>
      <c r="O137" s="767"/>
      <c r="P137" s="765">
        <v>8</v>
      </c>
      <c r="Q137" s="765"/>
      <c r="R137" s="766">
        <v>3</v>
      </c>
      <c r="S137" s="767" t="s">
        <v>93</v>
      </c>
      <c r="T137" s="765"/>
      <c r="U137" s="765"/>
      <c r="V137" s="766"/>
      <c r="W137" s="767"/>
      <c r="X137" s="765"/>
      <c r="Y137" s="765"/>
      <c r="Z137" s="766"/>
      <c r="AA137" s="767"/>
      <c r="AB137" s="765"/>
      <c r="AC137" s="765"/>
      <c r="AD137" s="766"/>
      <c r="AE137" s="819"/>
      <c r="AF137" s="829" t="s">
        <v>272</v>
      </c>
      <c r="AG137" s="830" t="s">
        <v>273</v>
      </c>
    </row>
    <row r="138" spans="1:33" s="175" customFormat="1" ht="15.75" x14ac:dyDescent="0.25">
      <c r="A138" s="753" t="s">
        <v>208</v>
      </c>
      <c r="B138" s="267" t="s">
        <v>23</v>
      </c>
      <c r="C138" s="761" t="s">
        <v>247</v>
      </c>
      <c r="D138" s="765"/>
      <c r="E138" s="765"/>
      <c r="F138" s="766"/>
      <c r="G138" s="767"/>
      <c r="H138" s="765"/>
      <c r="I138" s="765"/>
      <c r="J138" s="766"/>
      <c r="K138" s="767"/>
      <c r="L138" s="765">
        <v>8</v>
      </c>
      <c r="M138" s="765"/>
      <c r="N138" s="766">
        <v>3</v>
      </c>
      <c r="O138" s="767" t="s">
        <v>1</v>
      </c>
      <c r="P138" s="765">
        <v>8</v>
      </c>
      <c r="Q138" s="765"/>
      <c r="R138" s="766">
        <v>3</v>
      </c>
      <c r="S138" s="767" t="s">
        <v>1</v>
      </c>
      <c r="T138" s="765">
        <v>8</v>
      </c>
      <c r="U138" s="765"/>
      <c r="V138" s="766">
        <v>3</v>
      </c>
      <c r="W138" s="767" t="s">
        <v>1</v>
      </c>
      <c r="X138" s="765"/>
      <c r="Y138" s="765"/>
      <c r="Z138" s="766"/>
      <c r="AA138" s="767"/>
      <c r="AB138" s="765"/>
      <c r="AC138" s="765"/>
      <c r="AD138" s="766"/>
      <c r="AE138" s="819"/>
      <c r="AF138" s="829" t="s">
        <v>272</v>
      </c>
      <c r="AG138" s="830" t="s">
        <v>394</v>
      </c>
    </row>
    <row r="139" spans="1:33" ht="15.75" x14ac:dyDescent="0.25">
      <c r="A139" s="753" t="s">
        <v>392</v>
      </c>
      <c r="B139" s="267" t="s">
        <v>23</v>
      </c>
      <c r="C139" s="761" t="s">
        <v>393</v>
      </c>
      <c r="D139" s="773"/>
      <c r="E139" s="765"/>
      <c r="F139" s="766"/>
      <c r="G139" s="767"/>
      <c r="H139" s="765"/>
      <c r="I139" s="765"/>
      <c r="J139" s="766"/>
      <c r="K139" s="767"/>
      <c r="L139" s="765">
        <v>8</v>
      </c>
      <c r="M139" s="765"/>
      <c r="N139" s="766">
        <v>3</v>
      </c>
      <c r="O139" s="767" t="s">
        <v>100</v>
      </c>
      <c r="P139" s="765"/>
      <c r="Q139" s="765"/>
      <c r="R139" s="766"/>
      <c r="S139" s="767"/>
      <c r="T139" s="765">
        <v>8</v>
      </c>
      <c r="U139" s="765"/>
      <c r="V139" s="766">
        <v>3</v>
      </c>
      <c r="W139" s="767" t="s">
        <v>100</v>
      </c>
      <c r="X139" s="765"/>
      <c r="Y139" s="765"/>
      <c r="Z139" s="766"/>
      <c r="AA139" s="767"/>
      <c r="AB139" s="765"/>
      <c r="AC139" s="765"/>
      <c r="AD139" s="766"/>
      <c r="AE139" s="819"/>
      <c r="AF139" s="829" t="s">
        <v>272</v>
      </c>
      <c r="AG139" s="830" t="s">
        <v>394</v>
      </c>
    </row>
    <row r="140" spans="1:33" ht="15.75" x14ac:dyDescent="0.25">
      <c r="A140" s="753" t="s">
        <v>209</v>
      </c>
      <c r="B140" s="267" t="s">
        <v>23</v>
      </c>
      <c r="C140" s="761" t="s">
        <v>248</v>
      </c>
      <c r="D140" s="765"/>
      <c r="E140" s="765"/>
      <c r="F140" s="766"/>
      <c r="G140" s="767"/>
      <c r="H140" s="765">
        <v>8</v>
      </c>
      <c r="I140" s="765"/>
      <c r="J140" s="766">
        <v>3</v>
      </c>
      <c r="K140" s="767" t="s">
        <v>93</v>
      </c>
      <c r="L140" s="765"/>
      <c r="M140" s="765"/>
      <c r="N140" s="766"/>
      <c r="O140" s="767"/>
      <c r="P140" s="765">
        <v>8</v>
      </c>
      <c r="Q140" s="765"/>
      <c r="R140" s="766">
        <v>3</v>
      </c>
      <c r="S140" s="767" t="s">
        <v>93</v>
      </c>
      <c r="T140" s="765"/>
      <c r="U140" s="765"/>
      <c r="V140" s="766"/>
      <c r="W140" s="767"/>
      <c r="X140" s="765"/>
      <c r="Y140" s="765"/>
      <c r="Z140" s="766"/>
      <c r="AA140" s="767"/>
      <c r="AB140" s="765"/>
      <c r="AC140" s="765"/>
      <c r="AD140" s="766"/>
      <c r="AE140" s="819"/>
      <c r="AF140" s="829" t="s">
        <v>142</v>
      </c>
      <c r="AG140" s="830" t="s">
        <v>284</v>
      </c>
    </row>
    <row r="141" spans="1:33" ht="15.75" x14ac:dyDescent="0.25">
      <c r="A141" s="753" t="s">
        <v>210</v>
      </c>
      <c r="B141" s="267" t="s">
        <v>23</v>
      </c>
      <c r="C141" s="761" t="s">
        <v>249</v>
      </c>
      <c r="D141" s="765"/>
      <c r="E141" s="765"/>
      <c r="F141" s="766"/>
      <c r="G141" s="767"/>
      <c r="H141" s="765"/>
      <c r="I141" s="765"/>
      <c r="J141" s="766"/>
      <c r="K141" s="767"/>
      <c r="L141" s="765"/>
      <c r="M141" s="765"/>
      <c r="N141" s="766"/>
      <c r="O141" s="767"/>
      <c r="P141" s="765"/>
      <c r="Q141" s="765"/>
      <c r="R141" s="766"/>
      <c r="S141" s="767"/>
      <c r="T141" s="765"/>
      <c r="U141" s="765">
        <v>8</v>
      </c>
      <c r="V141" s="766">
        <v>3</v>
      </c>
      <c r="W141" s="767" t="s">
        <v>93</v>
      </c>
      <c r="X141" s="765"/>
      <c r="Y141" s="765"/>
      <c r="Z141" s="766"/>
      <c r="AA141" s="767"/>
      <c r="AB141" s="765"/>
      <c r="AC141" s="765"/>
      <c r="AD141" s="766"/>
      <c r="AE141" s="819"/>
      <c r="AF141" s="829" t="s">
        <v>142</v>
      </c>
      <c r="AG141" s="830" t="s">
        <v>274</v>
      </c>
    </row>
    <row r="142" spans="1:33" ht="15.75" x14ac:dyDescent="0.25">
      <c r="A142" s="848" t="s">
        <v>211</v>
      </c>
      <c r="B142" s="267" t="s">
        <v>23</v>
      </c>
      <c r="C142" s="849" t="s">
        <v>250</v>
      </c>
      <c r="D142" s="770"/>
      <c r="E142" s="770"/>
      <c r="F142" s="771"/>
      <c r="G142" s="772"/>
      <c r="H142" s="770"/>
      <c r="I142" s="770"/>
      <c r="J142" s="771"/>
      <c r="K142" s="772"/>
      <c r="L142" s="770"/>
      <c r="M142" s="770"/>
      <c r="N142" s="771"/>
      <c r="O142" s="772"/>
      <c r="P142" s="770"/>
      <c r="Q142" s="770"/>
      <c r="R142" s="771"/>
      <c r="S142" s="772"/>
      <c r="T142" s="765">
        <v>8</v>
      </c>
      <c r="U142" s="765"/>
      <c r="V142" s="766">
        <v>3</v>
      </c>
      <c r="W142" s="767" t="s">
        <v>100</v>
      </c>
      <c r="X142" s="770"/>
      <c r="Y142" s="770"/>
      <c r="Z142" s="771"/>
      <c r="AA142" s="772"/>
      <c r="AB142" s="770"/>
      <c r="AC142" s="770"/>
      <c r="AD142" s="771"/>
      <c r="AE142" s="820"/>
      <c r="AF142" s="829" t="s">
        <v>156</v>
      </c>
      <c r="AG142" s="850" t="s">
        <v>492</v>
      </c>
    </row>
    <row r="143" spans="1:33" ht="15.75" x14ac:dyDescent="0.25">
      <c r="A143" s="848" t="s">
        <v>212</v>
      </c>
      <c r="B143" s="335" t="s">
        <v>23</v>
      </c>
      <c r="C143" s="849" t="s">
        <v>251</v>
      </c>
      <c r="D143" s="765"/>
      <c r="E143" s="765"/>
      <c r="F143" s="766"/>
      <c r="G143" s="767"/>
      <c r="H143" s="765"/>
      <c r="I143" s="765"/>
      <c r="J143" s="766"/>
      <c r="K143" s="767"/>
      <c r="L143" s="765"/>
      <c r="M143" s="765"/>
      <c r="N143" s="766"/>
      <c r="O143" s="767"/>
      <c r="P143" s="765"/>
      <c r="Q143" s="765"/>
      <c r="R143" s="766"/>
      <c r="S143" s="767"/>
      <c r="T143" s="765"/>
      <c r="U143" s="765"/>
      <c r="V143" s="766"/>
      <c r="W143" s="767"/>
      <c r="X143" s="765"/>
      <c r="Y143" s="765"/>
      <c r="Z143" s="766"/>
      <c r="AA143" s="767"/>
      <c r="AB143" s="765"/>
      <c r="AC143" s="765"/>
      <c r="AD143" s="766"/>
      <c r="AE143" s="819"/>
      <c r="AF143" s="858" t="s">
        <v>493</v>
      </c>
      <c r="AG143" s="830" t="s">
        <v>326</v>
      </c>
    </row>
    <row r="144" spans="1:33" ht="15.75" x14ac:dyDescent="0.25">
      <c r="A144" s="848" t="s">
        <v>213</v>
      </c>
      <c r="B144" s="335" t="s">
        <v>23</v>
      </c>
      <c r="C144" s="849" t="s">
        <v>252</v>
      </c>
      <c r="D144" s="765"/>
      <c r="E144" s="765"/>
      <c r="F144" s="766"/>
      <c r="G144" s="767"/>
      <c r="H144" s="765"/>
      <c r="I144" s="765"/>
      <c r="J144" s="766"/>
      <c r="K144" s="767"/>
      <c r="L144" s="765"/>
      <c r="M144" s="765"/>
      <c r="N144" s="766"/>
      <c r="O144" s="767"/>
      <c r="P144" s="765"/>
      <c r="Q144" s="765"/>
      <c r="R144" s="766"/>
      <c r="S144" s="767"/>
      <c r="T144" s="765">
        <v>8</v>
      </c>
      <c r="U144" s="765"/>
      <c r="V144" s="766">
        <v>3</v>
      </c>
      <c r="W144" s="767" t="s">
        <v>100</v>
      </c>
      <c r="X144" s="765"/>
      <c r="Y144" s="765"/>
      <c r="Z144" s="766"/>
      <c r="AA144" s="767"/>
      <c r="AB144" s="765"/>
      <c r="AC144" s="765"/>
      <c r="AD144" s="766"/>
      <c r="AE144" s="819"/>
      <c r="AF144" s="829" t="s">
        <v>156</v>
      </c>
      <c r="AG144" s="850" t="s">
        <v>492</v>
      </c>
    </row>
    <row r="145" spans="1:33" ht="15.75" x14ac:dyDescent="0.25">
      <c r="A145" s="848" t="s">
        <v>322</v>
      </c>
      <c r="B145" s="267" t="s">
        <v>23</v>
      </c>
      <c r="C145" s="859" t="s">
        <v>323</v>
      </c>
      <c r="D145" s="774"/>
      <c r="E145" s="765"/>
      <c r="F145" s="766"/>
      <c r="G145" s="767"/>
      <c r="H145" s="765"/>
      <c r="I145" s="765"/>
      <c r="J145" s="766"/>
      <c r="K145" s="767"/>
      <c r="L145" s="765"/>
      <c r="M145" s="765"/>
      <c r="N145" s="766"/>
      <c r="O145" s="767"/>
      <c r="P145" s="765"/>
      <c r="Q145" s="765"/>
      <c r="R145" s="766"/>
      <c r="S145" s="767"/>
      <c r="T145" s="765"/>
      <c r="U145" s="765">
        <v>8</v>
      </c>
      <c r="V145" s="766">
        <v>3</v>
      </c>
      <c r="W145" s="767" t="s">
        <v>100</v>
      </c>
      <c r="X145" s="765"/>
      <c r="Y145" s="765"/>
      <c r="Z145" s="766"/>
      <c r="AA145" s="767"/>
      <c r="AB145" s="765"/>
      <c r="AC145" s="765"/>
      <c r="AD145" s="766"/>
      <c r="AE145" s="819"/>
      <c r="AF145" s="858" t="s">
        <v>260</v>
      </c>
      <c r="AG145" s="830" t="s">
        <v>418</v>
      </c>
    </row>
    <row r="146" spans="1:33" ht="15.75" x14ac:dyDescent="0.25">
      <c r="A146" s="848" t="s">
        <v>324</v>
      </c>
      <c r="B146" s="267" t="s">
        <v>23</v>
      </c>
      <c r="C146" s="854" t="s">
        <v>325</v>
      </c>
      <c r="D146" s="773"/>
      <c r="E146" s="765"/>
      <c r="F146" s="766"/>
      <c r="G146" s="767"/>
      <c r="H146" s="765"/>
      <c r="I146" s="765"/>
      <c r="J146" s="766"/>
      <c r="K146" s="767"/>
      <c r="L146" s="765"/>
      <c r="M146" s="765"/>
      <c r="N146" s="766"/>
      <c r="O146" s="767"/>
      <c r="P146" s="765"/>
      <c r="Q146" s="765"/>
      <c r="R146" s="766"/>
      <c r="S146" s="767"/>
      <c r="T146" s="765">
        <v>8</v>
      </c>
      <c r="U146" s="765"/>
      <c r="V146" s="766">
        <v>3</v>
      </c>
      <c r="W146" s="767" t="s">
        <v>100</v>
      </c>
      <c r="X146" s="765"/>
      <c r="Y146" s="765"/>
      <c r="Z146" s="766"/>
      <c r="AA146" s="767"/>
      <c r="AB146" s="765"/>
      <c r="AC146" s="765"/>
      <c r="AD146" s="766"/>
      <c r="AE146" s="819"/>
      <c r="AF146" s="829" t="s">
        <v>156</v>
      </c>
      <c r="AG146" s="850" t="s">
        <v>492</v>
      </c>
    </row>
    <row r="147" spans="1:33" ht="15.75" x14ac:dyDescent="0.25">
      <c r="A147" s="848" t="s">
        <v>494</v>
      </c>
      <c r="B147" s="267" t="s">
        <v>23</v>
      </c>
      <c r="C147" s="859" t="s">
        <v>495</v>
      </c>
      <c r="D147" s="860"/>
      <c r="E147" s="765"/>
      <c r="F147" s="766"/>
      <c r="G147" s="767"/>
      <c r="H147" s="765">
        <v>8</v>
      </c>
      <c r="I147" s="765"/>
      <c r="J147" s="766">
        <v>3</v>
      </c>
      <c r="K147" s="767" t="s">
        <v>100</v>
      </c>
      <c r="L147" s="765">
        <v>8</v>
      </c>
      <c r="M147" s="765"/>
      <c r="N147" s="766">
        <v>3</v>
      </c>
      <c r="O147" s="767" t="s">
        <v>100</v>
      </c>
      <c r="P147" s="765">
        <v>8</v>
      </c>
      <c r="Q147" s="765"/>
      <c r="R147" s="766">
        <v>3</v>
      </c>
      <c r="S147" s="767" t="s">
        <v>100</v>
      </c>
      <c r="T147" s="765">
        <v>8</v>
      </c>
      <c r="U147" s="765"/>
      <c r="V147" s="766">
        <v>3</v>
      </c>
      <c r="W147" s="767" t="s">
        <v>100</v>
      </c>
      <c r="X147" s="765"/>
      <c r="Y147" s="765"/>
      <c r="Z147" s="766"/>
      <c r="AA147" s="767"/>
      <c r="AB147" s="765"/>
      <c r="AC147" s="765"/>
      <c r="AD147" s="766"/>
      <c r="AE147" s="819"/>
      <c r="AF147" s="858" t="s">
        <v>144</v>
      </c>
      <c r="AG147" s="850" t="s">
        <v>496</v>
      </c>
    </row>
    <row r="148" spans="1:33" ht="15.75" x14ac:dyDescent="0.25">
      <c r="A148" s="753" t="s">
        <v>214</v>
      </c>
      <c r="B148" s="267" t="s">
        <v>23</v>
      </c>
      <c r="C148" s="761" t="s">
        <v>253</v>
      </c>
      <c r="D148" s="765"/>
      <c r="E148" s="765"/>
      <c r="F148" s="766"/>
      <c r="G148" s="767"/>
      <c r="H148" s="765"/>
      <c r="I148" s="765"/>
      <c r="J148" s="766"/>
      <c r="K148" s="767"/>
      <c r="L148" s="765"/>
      <c r="M148" s="765"/>
      <c r="N148" s="766"/>
      <c r="O148" s="767"/>
      <c r="P148" s="765"/>
      <c r="Q148" s="765"/>
      <c r="R148" s="766"/>
      <c r="S148" s="767"/>
      <c r="T148" s="765"/>
      <c r="U148" s="765"/>
      <c r="V148" s="766"/>
      <c r="W148" s="767"/>
      <c r="X148" s="765"/>
      <c r="Y148" s="765"/>
      <c r="Z148" s="766"/>
      <c r="AA148" s="767"/>
      <c r="AB148" s="765"/>
      <c r="AC148" s="765"/>
      <c r="AD148" s="766"/>
      <c r="AE148" s="819"/>
      <c r="AF148" s="829" t="s">
        <v>144</v>
      </c>
      <c r="AG148" s="830" t="s">
        <v>275</v>
      </c>
    </row>
    <row r="149" spans="1:33" ht="15.75" x14ac:dyDescent="0.25">
      <c r="A149" s="753" t="s">
        <v>277</v>
      </c>
      <c r="B149" s="267" t="s">
        <v>23</v>
      </c>
      <c r="C149" s="761" t="s">
        <v>276</v>
      </c>
      <c r="D149" s="765"/>
      <c r="E149" s="765"/>
      <c r="F149" s="766"/>
      <c r="G149" s="767"/>
      <c r="H149" s="765">
        <v>8</v>
      </c>
      <c r="I149" s="765"/>
      <c r="J149" s="766">
        <v>3</v>
      </c>
      <c r="K149" s="767" t="s">
        <v>100</v>
      </c>
      <c r="L149" s="765">
        <v>8</v>
      </c>
      <c r="M149" s="765"/>
      <c r="N149" s="766">
        <v>3</v>
      </c>
      <c r="O149" s="767" t="s">
        <v>100</v>
      </c>
      <c r="P149" s="765">
        <v>8</v>
      </c>
      <c r="Q149" s="765"/>
      <c r="R149" s="766">
        <v>3</v>
      </c>
      <c r="S149" s="767" t="s">
        <v>100</v>
      </c>
      <c r="T149" s="765">
        <v>8</v>
      </c>
      <c r="U149" s="765"/>
      <c r="V149" s="766">
        <v>3</v>
      </c>
      <c r="W149" s="767" t="s">
        <v>100</v>
      </c>
      <c r="X149" s="765"/>
      <c r="Y149" s="765"/>
      <c r="Z149" s="766"/>
      <c r="AA149" s="767"/>
      <c r="AB149" s="765"/>
      <c r="AC149" s="765"/>
      <c r="AD149" s="766"/>
      <c r="AE149" s="819"/>
      <c r="AF149" s="829" t="s">
        <v>148</v>
      </c>
      <c r="AG149" s="830" t="s">
        <v>285</v>
      </c>
    </row>
    <row r="150" spans="1:33" ht="15.75" x14ac:dyDescent="0.25">
      <c r="A150" s="753" t="s">
        <v>318</v>
      </c>
      <c r="B150" s="267" t="s">
        <v>23</v>
      </c>
      <c r="C150" s="761" t="s">
        <v>286</v>
      </c>
      <c r="D150" s="774"/>
      <c r="E150" s="775"/>
      <c r="F150" s="776"/>
      <c r="G150" s="777"/>
      <c r="H150" s="778">
        <v>8</v>
      </c>
      <c r="I150" s="775"/>
      <c r="J150" s="779">
        <v>3</v>
      </c>
      <c r="K150" s="777" t="s">
        <v>100</v>
      </c>
      <c r="L150" s="778">
        <v>8</v>
      </c>
      <c r="M150" s="778"/>
      <c r="N150" s="779">
        <v>3</v>
      </c>
      <c r="O150" s="780" t="s">
        <v>100</v>
      </c>
      <c r="P150" s="781">
        <v>8</v>
      </c>
      <c r="Q150" s="775"/>
      <c r="R150" s="776">
        <v>3</v>
      </c>
      <c r="S150" s="782" t="s">
        <v>100</v>
      </c>
      <c r="T150" s="781">
        <v>8</v>
      </c>
      <c r="U150" s="775"/>
      <c r="V150" s="776">
        <v>3</v>
      </c>
      <c r="W150" s="782" t="s">
        <v>100</v>
      </c>
      <c r="X150" s="781"/>
      <c r="Y150" s="775"/>
      <c r="Z150" s="776"/>
      <c r="AA150" s="782"/>
      <c r="AB150" s="781"/>
      <c r="AC150" s="775"/>
      <c r="AD150" s="776"/>
      <c r="AE150" s="821"/>
      <c r="AF150" s="831" t="s">
        <v>148</v>
      </c>
      <c r="AG150" s="832" t="s">
        <v>287</v>
      </c>
    </row>
    <row r="151" spans="1:33" ht="15.75" x14ac:dyDescent="0.25">
      <c r="A151" s="753" t="s">
        <v>289</v>
      </c>
      <c r="B151" s="267" t="s">
        <v>23</v>
      </c>
      <c r="C151" s="761" t="s">
        <v>290</v>
      </c>
      <c r="D151" s="773"/>
      <c r="E151" s="765"/>
      <c r="F151" s="766"/>
      <c r="G151" s="767"/>
      <c r="H151" s="765"/>
      <c r="I151" s="765"/>
      <c r="J151" s="766"/>
      <c r="K151" s="767"/>
      <c r="L151" s="783"/>
      <c r="M151" s="783"/>
      <c r="N151" s="784"/>
      <c r="O151" s="785"/>
      <c r="P151" s="765"/>
      <c r="Q151" s="765"/>
      <c r="R151" s="766"/>
      <c r="S151" s="767"/>
      <c r="T151" s="765"/>
      <c r="U151" s="765">
        <v>8</v>
      </c>
      <c r="V151" s="766">
        <v>3</v>
      </c>
      <c r="W151" s="767" t="s">
        <v>101</v>
      </c>
      <c r="X151" s="765"/>
      <c r="Y151" s="765"/>
      <c r="Z151" s="766"/>
      <c r="AA151" s="767"/>
      <c r="AB151" s="765"/>
      <c r="AC151" s="765"/>
      <c r="AD151" s="766"/>
      <c r="AE151" s="819"/>
      <c r="AF151" s="829" t="s">
        <v>288</v>
      </c>
      <c r="AG151" s="830" t="s">
        <v>147</v>
      </c>
    </row>
    <row r="152" spans="1:33" ht="15.75" x14ac:dyDescent="0.25">
      <c r="A152" s="753" t="s">
        <v>291</v>
      </c>
      <c r="B152" s="267" t="s">
        <v>23</v>
      </c>
      <c r="C152" s="761" t="s">
        <v>292</v>
      </c>
      <c r="D152" s="765"/>
      <c r="E152" s="765"/>
      <c r="F152" s="766"/>
      <c r="G152" s="767"/>
      <c r="H152" s="765"/>
      <c r="I152" s="765"/>
      <c r="J152" s="766"/>
      <c r="K152" s="767"/>
      <c r="L152" s="765"/>
      <c r="M152" s="765"/>
      <c r="N152" s="766"/>
      <c r="O152" s="767"/>
      <c r="P152" s="765"/>
      <c r="Q152" s="765"/>
      <c r="R152" s="766"/>
      <c r="S152" s="767"/>
      <c r="T152" s="765"/>
      <c r="U152" s="765">
        <v>8</v>
      </c>
      <c r="V152" s="766">
        <v>3</v>
      </c>
      <c r="W152" s="767" t="s">
        <v>101</v>
      </c>
      <c r="X152" s="765"/>
      <c r="Y152" s="765"/>
      <c r="Z152" s="766"/>
      <c r="AA152" s="767"/>
      <c r="AB152" s="765"/>
      <c r="AC152" s="765"/>
      <c r="AD152" s="766"/>
      <c r="AE152" s="819"/>
      <c r="AF152" s="829" t="s">
        <v>288</v>
      </c>
      <c r="AG152" s="830" t="s">
        <v>147</v>
      </c>
    </row>
    <row r="153" spans="1:33" ht="15.75" x14ac:dyDescent="0.25">
      <c r="A153" s="753" t="s">
        <v>293</v>
      </c>
      <c r="B153" s="267" t="s">
        <v>23</v>
      </c>
      <c r="C153" s="761" t="s">
        <v>294</v>
      </c>
      <c r="D153" s="765"/>
      <c r="E153" s="765"/>
      <c r="F153" s="766"/>
      <c r="G153" s="767"/>
      <c r="H153" s="765">
        <v>4</v>
      </c>
      <c r="I153" s="765">
        <v>4</v>
      </c>
      <c r="J153" s="766">
        <v>3</v>
      </c>
      <c r="K153" s="767" t="s">
        <v>93</v>
      </c>
      <c r="L153" s="765">
        <v>4</v>
      </c>
      <c r="M153" s="765">
        <v>4</v>
      </c>
      <c r="N153" s="766">
        <v>3</v>
      </c>
      <c r="O153" s="767" t="s">
        <v>93</v>
      </c>
      <c r="P153" s="765">
        <v>4</v>
      </c>
      <c r="Q153" s="765">
        <v>4</v>
      </c>
      <c r="R153" s="766">
        <v>3</v>
      </c>
      <c r="S153" s="767" t="s">
        <v>93</v>
      </c>
      <c r="T153" s="765">
        <v>4</v>
      </c>
      <c r="U153" s="765">
        <v>4</v>
      </c>
      <c r="V153" s="766">
        <v>3</v>
      </c>
      <c r="W153" s="767" t="s">
        <v>93</v>
      </c>
      <c r="X153" s="765"/>
      <c r="Y153" s="765"/>
      <c r="Z153" s="766"/>
      <c r="AA153" s="767"/>
      <c r="AB153" s="765"/>
      <c r="AC153" s="765"/>
      <c r="AD153" s="766"/>
      <c r="AE153" s="819"/>
      <c r="AF153" s="829" t="s">
        <v>299</v>
      </c>
      <c r="AG153" s="830" t="s">
        <v>395</v>
      </c>
    </row>
    <row r="154" spans="1:33" ht="16.5" thickBot="1" x14ac:dyDescent="0.3">
      <c r="A154" s="786" t="s">
        <v>295</v>
      </c>
      <c r="B154" s="787" t="s">
        <v>23</v>
      </c>
      <c r="C154" s="788" t="s">
        <v>296</v>
      </c>
      <c r="D154" s="789"/>
      <c r="E154" s="789"/>
      <c r="F154" s="790"/>
      <c r="G154" s="791"/>
      <c r="H154" s="789"/>
      <c r="I154" s="789"/>
      <c r="J154" s="790"/>
      <c r="K154" s="791"/>
      <c r="L154" s="789"/>
      <c r="M154" s="789"/>
      <c r="N154" s="790"/>
      <c r="O154" s="792"/>
      <c r="P154" s="795"/>
      <c r="Q154" s="797"/>
      <c r="R154" s="796"/>
      <c r="S154" s="794"/>
      <c r="T154" s="793">
        <v>4</v>
      </c>
      <c r="U154" s="789">
        <v>4</v>
      </c>
      <c r="V154" s="790">
        <v>3</v>
      </c>
      <c r="W154" s="791" t="s">
        <v>101</v>
      </c>
      <c r="X154" s="789"/>
      <c r="Y154" s="789"/>
      <c r="Z154" s="790"/>
      <c r="AA154" s="791"/>
      <c r="AB154" s="789"/>
      <c r="AC154" s="789"/>
      <c r="AD154" s="790"/>
      <c r="AE154" s="822"/>
      <c r="AF154" s="833" t="s">
        <v>145</v>
      </c>
      <c r="AG154" s="834" t="s">
        <v>297</v>
      </c>
    </row>
  </sheetData>
  <protectedRanges>
    <protectedRange sqref="C56" name="Tartomány1_2_1_2_2"/>
    <protectedRange sqref="C46:C51" name="Tartomány1_2_1_2_1_1"/>
    <protectedRange sqref="C72" name="Tartomány1_2_1_2_1_1_2"/>
    <protectedRange sqref="C33" name="Tartomány1_2_1_1_1"/>
    <protectedRange sqref="C39" name="Tartomány1_2_1_2_3"/>
  </protectedRanges>
  <mergeCells count="37">
    <mergeCell ref="L74:AA74"/>
    <mergeCell ref="A82:AA82"/>
    <mergeCell ref="A81:AA81"/>
    <mergeCell ref="AA7:AA8"/>
    <mergeCell ref="G7:G8"/>
    <mergeCell ref="J7:J8"/>
    <mergeCell ref="K7:K8"/>
    <mergeCell ref="L9:AA9"/>
    <mergeCell ref="V7:V8"/>
    <mergeCell ref="W7:W8"/>
    <mergeCell ref="Z7:Z8"/>
    <mergeCell ref="O7:O8"/>
    <mergeCell ref="R7:R8"/>
    <mergeCell ref="S7:S8"/>
    <mergeCell ref="N7:N8"/>
    <mergeCell ref="A79:C79"/>
    <mergeCell ref="X6:AA6"/>
    <mergeCell ref="F7:F8"/>
    <mergeCell ref="L68:AA68"/>
    <mergeCell ref="H6:K6"/>
    <mergeCell ref="L6:O6"/>
    <mergeCell ref="AF5:AF8"/>
    <mergeCell ref="AG5:AG8"/>
    <mergeCell ref="A1:AE1"/>
    <mergeCell ref="A2:AE2"/>
    <mergeCell ref="A3:AE3"/>
    <mergeCell ref="A4:AE4"/>
    <mergeCell ref="A5:A8"/>
    <mergeCell ref="B5:B8"/>
    <mergeCell ref="C5:C8"/>
    <mergeCell ref="L5:AA5"/>
    <mergeCell ref="AB5:AE6"/>
    <mergeCell ref="D6:G6"/>
    <mergeCell ref="P6:S6"/>
    <mergeCell ref="T6:W6"/>
    <mergeCell ref="AD7:AD8"/>
    <mergeCell ref="AE7:AE8"/>
  </mergeCells>
  <pageMargins left="0.7" right="0.7" top="0.75" bottom="0.75" header="0.3" footer="0.3"/>
  <pageSetup paperSize="8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AK309"/>
  <sheetViews>
    <sheetView tabSelected="1" zoomScale="80" zoomScaleNormal="80" zoomScaleSheetLayoutView="75" workbookViewId="0">
      <selection activeCell="A18" sqref="A18"/>
    </sheetView>
  </sheetViews>
  <sheetFormatPr defaultColWidth="10.6640625" defaultRowHeight="15" x14ac:dyDescent="0.2"/>
  <cols>
    <col min="1" max="1" width="17.1640625" style="54" customWidth="1"/>
    <col min="2" max="2" width="7.1640625" style="4" customWidth="1"/>
    <col min="3" max="3" width="72.1640625" style="4" customWidth="1"/>
    <col min="4" max="4" width="9.1640625" style="4" customWidth="1"/>
    <col min="5" max="5" width="10.1640625" style="4" customWidth="1"/>
    <col min="6" max="7" width="6" style="4" customWidth="1"/>
    <col min="8" max="8" width="8.33203125" style="4" customWidth="1"/>
    <col min="9" max="9" width="9.33203125" style="4" customWidth="1"/>
    <col min="10" max="10" width="7.83203125" style="4" customWidth="1"/>
    <col min="11" max="11" width="5.6640625" style="4" customWidth="1"/>
    <col min="12" max="12" width="8.6640625" style="4" customWidth="1"/>
    <col min="13" max="13" width="9.33203125" style="4" customWidth="1"/>
    <col min="14" max="15" width="6" style="4" customWidth="1"/>
    <col min="16" max="16" width="10" style="4" customWidth="1"/>
    <col min="17" max="17" width="9.33203125" style="4" customWidth="1"/>
    <col min="18" max="18" width="7.1640625" style="4" customWidth="1"/>
    <col min="19" max="19" width="5.6640625" style="4" customWidth="1"/>
    <col min="20" max="20" width="9.6640625" style="4" customWidth="1"/>
    <col min="21" max="21" width="8.33203125" style="4" customWidth="1"/>
    <col min="22" max="22" width="7.1640625" style="4" customWidth="1"/>
    <col min="23" max="23" width="5.1640625" style="4" customWidth="1"/>
    <col min="24" max="24" width="8.6640625" style="4" customWidth="1"/>
    <col min="25" max="25" width="10.33203125" style="4" customWidth="1"/>
    <col min="26" max="26" width="6.33203125" style="4" customWidth="1"/>
    <col min="27" max="27" width="6.1640625" style="4" customWidth="1"/>
    <col min="28" max="28" width="10" style="4" customWidth="1"/>
    <col min="29" max="29" width="13.1640625" style="4" customWidth="1"/>
    <col min="30" max="30" width="10.33203125" style="4" customWidth="1"/>
    <col min="31" max="31" width="10.6640625" style="4" customWidth="1"/>
    <col min="32" max="32" width="74.83203125" style="4" bestFit="1" customWidth="1"/>
    <col min="33" max="33" width="34.6640625" style="4" customWidth="1"/>
    <col min="34" max="16384" width="10.6640625" style="4"/>
  </cols>
  <sheetData>
    <row r="1" spans="1:33" s="128" customFormat="1" ht="22.35" customHeight="1" x14ac:dyDescent="0.2">
      <c r="A1" s="925" t="s">
        <v>69</v>
      </c>
      <c r="B1" s="925"/>
      <c r="C1" s="925"/>
      <c r="D1" s="925"/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5"/>
      <c r="S1" s="925"/>
      <c r="T1" s="925"/>
      <c r="U1" s="925"/>
      <c r="V1" s="925"/>
      <c r="W1" s="925"/>
      <c r="X1" s="925"/>
      <c r="Y1" s="925"/>
      <c r="Z1" s="925"/>
      <c r="AA1" s="925"/>
      <c r="AB1" s="925"/>
      <c r="AC1" s="925"/>
      <c r="AD1" s="925"/>
      <c r="AE1" s="925"/>
    </row>
    <row r="2" spans="1:33" s="128" customFormat="1" ht="22.35" customHeight="1" x14ac:dyDescent="0.2">
      <c r="A2" s="885" t="s">
        <v>331</v>
      </c>
      <c r="B2" s="885"/>
      <c r="C2" s="885"/>
      <c r="D2" s="885"/>
      <c r="E2" s="885"/>
      <c r="F2" s="885"/>
      <c r="G2" s="885"/>
      <c r="H2" s="885"/>
      <c r="I2" s="885"/>
      <c r="J2" s="885"/>
      <c r="K2" s="885"/>
      <c r="L2" s="885"/>
      <c r="M2" s="885"/>
      <c r="N2" s="885"/>
      <c r="O2" s="885"/>
      <c r="P2" s="885"/>
      <c r="Q2" s="885"/>
      <c r="R2" s="885"/>
      <c r="S2" s="885"/>
      <c r="T2" s="885"/>
      <c r="U2" s="885"/>
      <c r="V2" s="885"/>
      <c r="W2" s="885"/>
      <c r="X2" s="885"/>
      <c r="Y2" s="885"/>
      <c r="Z2" s="885"/>
      <c r="AA2" s="885"/>
      <c r="AB2" s="885"/>
      <c r="AC2" s="885"/>
      <c r="AD2" s="885"/>
      <c r="AE2" s="885"/>
    </row>
    <row r="3" spans="1:33" s="128" customFormat="1" ht="22.35" customHeight="1" thickBot="1" x14ac:dyDescent="0.25">
      <c r="A3" s="884" t="s">
        <v>377</v>
      </c>
      <c r="B3" s="884"/>
      <c r="C3" s="884"/>
      <c r="D3" s="884"/>
      <c r="E3" s="884"/>
      <c r="F3" s="884"/>
      <c r="G3" s="884"/>
      <c r="H3" s="884"/>
      <c r="I3" s="884"/>
      <c r="J3" s="884"/>
      <c r="K3" s="884"/>
      <c r="L3" s="884"/>
      <c r="M3" s="884"/>
      <c r="N3" s="884"/>
      <c r="O3" s="884"/>
      <c r="P3" s="884"/>
      <c r="Q3" s="884"/>
      <c r="R3" s="884"/>
      <c r="S3" s="884"/>
      <c r="T3" s="884"/>
      <c r="U3" s="884"/>
      <c r="V3" s="884"/>
      <c r="W3" s="884"/>
      <c r="X3" s="884"/>
      <c r="Y3" s="884"/>
      <c r="Z3" s="884"/>
      <c r="AA3" s="884"/>
      <c r="AB3" s="884"/>
      <c r="AC3" s="884"/>
      <c r="AD3" s="884"/>
      <c r="AE3" s="884"/>
    </row>
    <row r="4" spans="1:33" s="128" customFormat="1" ht="22.35" customHeight="1" thickTop="1" thickBot="1" x14ac:dyDescent="0.25">
      <c r="A4" s="886" t="s">
        <v>14</v>
      </c>
      <c r="B4" s="926" t="s">
        <v>15</v>
      </c>
      <c r="C4" s="927" t="s">
        <v>16</v>
      </c>
      <c r="D4" s="671"/>
      <c r="E4" s="671"/>
      <c r="F4" s="671"/>
      <c r="G4" s="671"/>
      <c r="H4" s="671"/>
      <c r="I4" s="671"/>
      <c r="J4" s="671"/>
      <c r="K4" s="671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90" t="s">
        <v>124</v>
      </c>
      <c r="AC4" s="890"/>
      <c r="AD4" s="890"/>
      <c r="AE4" s="890"/>
      <c r="AF4" s="882" t="s">
        <v>135</v>
      </c>
      <c r="AG4" s="882" t="s">
        <v>136</v>
      </c>
    </row>
    <row r="5" spans="1:33" s="128" customFormat="1" ht="22.35" customHeight="1" thickTop="1" thickBot="1" x14ac:dyDescent="0.25">
      <c r="A5" s="886"/>
      <c r="B5" s="926"/>
      <c r="C5" s="927"/>
      <c r="D5" s="891" t="s">
        <v>2</v>
      </c>
      <c r="E5" s="891"/>
      <c r="F5" s="891"/>
      <c r="G5" s="891"/>
      <c r="H5" s="892" t="s">
        <v>3</v>
      </c>
      <c r="I5" s="892"/>
      <c r="J5" s="892"/>
      <c r="K5" s="892"/>
      <c r="L5" s="891" t="s">
        <v>4</v>
      </c>
      <c r="M5" s="891"/>
      <c r="N5" s="891"/>
      <c r="O5" s="891"/>
      <c r="P5" s="892" t="s">
        <v>5</v>
      </c>
      <c r="Q5" s="892"/>
      <c r="R5" s="892"/>
      <c r="S5" s="892"/>
      <c r="T5" s="891" t="s">
        <v>6</v>
      </c>
      <c r="U5" s="891"/>
      <c r="V5" s="891"/>
      <c r="W5" s="891"/>
      <c r="X5" s="895" t="s">
        <v>7</v>
      </c>
      <c r="Y5" s="895"/>
      <c r="Z5" s="895"/>
      <c r="AA5" s="895"/>
      <c r="AB5" s="890"/>
      <c r="AC5" s="890"/>
      <c r="AD5" s="890"/>
      <c r="AE5" s="890"/>
      <c r="AF5" s="940"/>
      <c r="AG5" s="883"/>
    </row>
    <row r="6" spans="1:33" s="128" customFormat="1" ht="15.75" customHeight="1" thickTop="1" thickBot="1" x14ac:dyDescent="0.25">
      <c r="A6" s="886"/>
      <c r="B6" s="926"/>
      <c r="C6" s="927"/>
      <c r="D6" s="80"/>
      <c r="E6" s="81"/>
      <c r="F6" s="893" t="s">
        <v>13</v>
      </c>
      <c r="G6" s="902" t="s">
        <v>96</v>
      </c>
      <c r="H6" s="80"/>
      <c r="I6" s="81"/>
      <c r="J6" s="893" t="s">
        <v>13</v>
      </c>
      <c r="K6" s="903" t="s">
        <v>97</v>
      </c>
      <c r="L6" s="80"/>
      <c r="M6" s="81"/>
      <c r="N6" s="893" t="s">
        <v>13</v>
      </c>
      <c r="O6" s="903" t="s">
        <v>97</v>
      </c>
      <c r="P6" s="80"/>
      <c r="Q6" s="81"/>
      <c r="R6" s="893" t="s">
        <v>13</v>
      </c>
      <c r="S6" s="902" t="s">
        <v>97</v>
      </c>
      <c r="T6" s="80"/>
      <c r="U6" s="81"/>
      <c r="V6" s="893" t="s">
        <v>13</v>
      </c>
      <c r="W6" s="902" t="s">
        <v>97</v>
      </c>
      <c r="X6" s="80"/>
      <c r="Y6" s="81"/>
      <c r="Z6" s="893" t="s">
        <v>13</v>
      </c>
      <c r="AA6" s="902" t="s">
        <v>97</v>
      </c>
      <c r="AB6" s="80"/>
      <c r="AC6" s="81"/>
      <c r="AD6" s="893" t="s">
        <v>13</v>
      </c>
      <c r="AE6" s="894" t="s">
        <v>98</v>
      </c>
      <c r="AF6" s="940"/>
      <c r="AG6" s="883"/>
    </row>
    <row r="7" spans="1:33" s="128" customFormat="1" ht="78.75" thickTop="1" thickBot="1" x14ac:dyDescent="0.25">
      <c r="A7" s="886"/>
      <c r="B7" s="926"/>
      <c r="C7" s="927"/>
      <c r="D7" s="672" t="s">
        <v>29</v>
      </c>
      <c r="E7" s="672" t="s">
        <v>29</v>
      </c>
      <c r="F7" s="893"/>
      <c r="G7" s="902"/>
      <c r="H7" s="672" t="s">
        <v>29</v>
      </c>
      <c r="I7" s="672" t="s">
        <v>29</v>
      </c>
      <c r="J7" s="893"/>
      <c r="K7" s="904"/>
      <c r="L7" s="672" t="s">
        <v>29</v>
      </c>
      <c r="M7" s="672" t="s">
        <v>29</v>
      </c>
      <c r="N7" s="893"/>
      <c r="O7" s="904"/>
      <c r="P7" s="672" t="s">
        <v>29</v>
      </c>
      <c r="Q7" s="672" t="s">
        <v>29</v>
      </c>
      <c r="R7" s="893"/>
      <c r="S7" s="902"/>
      <c r="T7" s="672" t="s">
        <v>29</v>
      </c>
      <c r="U7" s="672" t="s">
        <v>29</v>
      </c>
      <c r="V7" s="893"/>
      <c r="W7" s="902"/>
      <c r="X7" s="672" t="s">
        <v>29</v>
      </c>
      <c r="Y7" s="672" t="s">
        <v>29</v>
      </c>
      <c r="Z7" s="893"/>
      <c r="AA7" s="902"/>
      <c r="AB7" s="672" t="s">
        <v>29</v>
      </c>
      <c r="AC7" s="672" t="s">
        <v>29</v>
      </c>
      <c r="AD7" s="893"/>
      <c r="AE7" s="894"/>
      <c r="AF7" s="940"/>
      <c r="AG7" s="883"/>
    </row>
    <row r="8" spans="1:33" s="175" customFormat="1" ht="15.75" thickBot="1" x14ac:dyDescent="0.25">
      <c r="A8" s="558"/>
      <c r="B8" s="559"/>
      <c r="C8" s="542" t="s">
        <v>120</v>
      </c>
      <c r="D8" s="159">
        <f>BÜIGSZAK!D80</f>
        <v>48</v>
      </c>
      <c r="E8" s="159">
        <f>BÜIGSZAK!E80</f>
        <v>64</v>
      </c>
      <c r="F8" s="159">
        <f>BÜIGSZAK!F80</f>
        <v>27</v>
      </c>
      <c r="G8" s="159" t="str">
        <f>BÜIGSZAK!G80</f>
        <v>x</v>
      </c>
      <c r="H8" s="159">
        <f>BÜIGSZAK!H80</f>
        <v>76</v>
      </c>
      <c r="I8" s="159">
        <f>BÜIGSZAK!I80</f>
        <v>52</v>
      </c>
      <c r="J8" s="159">
        <f>BÜIGSZAK!J80</f>
        <v>28</v>
      </c>
      <c r="K8" s="159" t="str">
        <f>BÜIGSZAK!K80</f>
        <v>x</v>
      </c>
      <c r="L8" s="159">
        <f>BÜIGSZAK!L80</f>
        <v>88</v>
      </c>
      <c r="M8" s="159">
        <f>BÜIGSZAK!M80</f>
        <v>36</v>
      </c>
      <c r="N8" s="159">
        <f>BÜIGSZAK!N80</f>
        <v>24</v>
      </c>
      <c r="O8" s="159" t="str">
        <f>BÜIGSZAK!O80</f>
        <v>x</v>
      </c>
      <c r="P8" s="159">
        <f>BÜIGSZAK!P80</f>
        <v>60</v>
      </c>
      <c r="Q8" s="159">
        <f>BÜIGSZAK!Q80</f>
        <v>44</v>
      </c>
      <c r="R8" s="159">
        <f>BÜIGSZAK!R80</f>
        <v>20</v>
      </c>
      <c r="S8" s="159" t="str">
        <f>BÜIGSZAK!S80</f>
        <v>x</v>
      </c>
      <c r="T8" s="159">
        <f>BÜIGSZAK!T80</f>
        <v>72</v>
      </c>
      <c r="U8" s="159">
        <f>BÜIGSZAK!U80</f>
        <v>40</v>
      </c>
      <c r="V8" s="159">
        <f>BÜIGSZAK!V80</f>
        <v>24</v>
      </c>
      <c r="W8" s="159" t="str">
        <f>BÜIGSZAK!W80</f>
        <v>x</v>
      </c>
      <c r="X8" s="159">
        <f>BÜIGSZAK!X80</f>
        <v>40</v>
      </c>
      <c r="Y8" s="159">
        <f>BÜIGSZAK!Y80</f>
        <v>50</v>
      </c>
      <c r="Z8" s="159">
        <f>BÜIGSZAK!Z80</f>
        <v>17</v>
      </c>
      <c r="AA8" s="159" t="str">
        <f>BÜIGSZAK!AA80</f>
        <v>x</v>
      </c>
      <c r="AB8" s="231">
        <f>BÜIGSZAK!AB80</f>
        <v>384</v>
      </c>
      <c r="AC8" s="231">
        <f>BÜIGSZAK!AC80</f>
        <v>300</v>
      </c>
      <c r="AD8" s="231">
        <f>SUM(F8,J8,N8,R8,V8,Z8)</f>
        <v>140</v>
      </c>
      <c r="AE8" s="231">
        <f>SUM(AB8,AC8)</f>
        <v>684</v>
      </c>
      <c r="AF8" s="560"/>
      <c r="AG8" s="560"/>
    </row>
    <row r="9" spans="1:33" s="175" customFormat="1" ht="22.35" customHeight="1" x14ac:dyDescent="0.2">
      <c r="A9" s="665" t="s">
        <v>3</v>
      </c>
      <c r="B9" s="561"/>
      <c r="C9" s="655" t="s">
        <v>121</v>
      </c>
      <c r="D9" s="563"/>
      <c r="E9" s="563"/>
      <c r="F9" s="564"/>
      <c r="G9" s="656"/>
      <c r="H9" s="563"/>
      <c r="I9" s="563"/>
      <c r="J9" s="564"/>
      <c r="K9" s="656"/>
      <c r="L9" s="563"/>
      <c r="M9" s="563"/>
      <c r="N9" s="564"/>
      <c r="O9" s="656"/>
      <c r="P9" s="563"/>
      <c r="Q9" s="563"/>
      <c r="R9" s="564"/>
      <c r="S9" s="657"/>
      <c r="T9" s="563"/>
      <c r="U9" s="563"/>
      <c r="V9" s="564"/>
      <c r="W9" s="656"/>
      <c r="X9" s="563"/>
      <c r="Y9" s="563"/>
      <c r="Z9" s="564"/>
      <c r="AA9" s="656"/>
      <c r="AB9" s="567"/>
      <c r="AC9" s="567"/>
      <c r="AD9" s="567"/>
      <c r="AE9" s="568"/>
      <c r="AF9" s="560"/>
      <c r="AG9" s="560"/>
    </row>
    <row r="10" spans="1:33" s="128" customFormat="1" ht="15.75" customHeight="1" x14ac:dyDescent="0.2">
      <c r="A10" s="221" t="s">
        <v>67</v>
      </c>
      <c r="B10" s="108" t="s">
        <v>74</v>
      </c>
      <c r="C10" s="243" t="s">
        <v>86</v>
      </c>
      <c r="D10" s="178"/>
      <c r="E10" s="178"/>
      <c r="F10" s="93"/>
      <c r="G10" s="627"/>
      <c r="H10" s="376"/>
      <c r="I10" s="178"/>
      <c r="J10" s="93"/>
      <c r="K10" s="94"/>
      <c r="L10" s="178"/>
      <c r="M10" s="178"/>
      <c r="N10" s="93"/>
      <c r="O10" s="94"/>
      <c r="P10" s="178">
        <v>8</v>
      </c>
      <c r="Q10" s="178">
        <v>16</v>
      </c>
      <c r="R10" s="93">
        <v>4</v>
      </c>
      <c r="S10" s="94" t="s">
        <v>344</v>
      </c>
      <c r="T10" s="178"/>
      <c r="U10" s="178"/>
      <c r="V10" s="93"/>
      <c r="W10" s="94"/>
      <c r="X10" s="178"/>
      <c r="Y10" s="178"/>
      <c r="Z10" s="93"/>
      <c r="AA10" s="627"/>
      <c r="AB10" s="369">
        <f t="shared" ref="AB10:AB18" si="0">SUM(D10,H10,L10,P10,T10,X10)</f>
        <v>8</v>
      </c>
      <c r="AC10" s="369">
        <f t="shared" ref="AC10:AD19" si="1">SUM(E10,I10,M10,Q10,U10,Y10)</f>
        <v>16</v>
      </c>
      <c r="AD10" s="370">
        <f t="shared" si="1"/>
        <v>4</v>
      </c>
      <c r="AE10" s="371">
        <f t="shared" ref="AE10:AE19" si="2">SUM(AB10,AC10)</f>
        <v>24</v>
      </c>
      <c r="AF10" s="98" t="s">
        <v>487</v>
      </c>
      <c r="AG10" s="99" t="s">
        <v>152</v>
      </c>
    </row>
    <row r="11" spans="1:33" s="128" customFormat="1" ht="15.75" customHeight="1" x14ac:dyDescent="0.2">
      <c r="A11" s="221" t="s">
        <v>65</v>
      </c>
      <c r="B11" s="108" t="s">
        <v>74</v>
      </c>
      <c r="C11" s="243" t="s">
        <v>66</v>
      </c>
      <c r="D11" s="178"/>
      <c r="E11" s="178"/>
      <c r="F11" s="93"/>
      <c r="G11" s="627"/>
      <c r="H11" s="376"/>
      <c r="I11" s="178"/>
      <c r="J11" s="93"/>
      <c r="K11" s="94"/>
      <c r="L11" s="178"/>
      <c r="M11" s="178"/>
      <c r="N11" s="93"/>
      <c r="O11" s="94"/>
      <c r="P11" s="178"/>
      <c r="Q11" s="178"/>
      <c r="R11" s="93"/>
      <c r="S11" s="94"/>
      <c r="T11" s="178">
        <v>16</v>
      </c>
      <c r="U11" s="178">
        <v>16</v>
      </c>
      <c r="V11" s="93">
        <v>6</v>
      </c>
      <c r="W11" s="94" t="s">
        <v>343</v>
      </c>
      <c r="X11" s="178"/>
      <c r="Y11" s="178"/>
      <c r="Z11" s="93"/>
      <c r="AA11" s="627"/>
      <c r="AB11" s="369">
        <f t="shared" si="0"/>
        <v>16</v>
      </c>
      <c r="AC11" s="369">
        <f t="shared" si="1"/>
        <v>16</v>
      </c>
      <c r="AD11" s="370">
        <f t="shared" si="1"/>
        <v>6</v>
      </c>
      <c r="AE11" s="371">
        <f t="shared" si="2"/>
        <v>32</v>
      </c>
      <c r="AF11" s="98" t="s">
        <v>487</v>
      </c>
      <c r="AG11" s="99" t="s">
        <v>152</v>
      </c>
    </row>
    <row r="12" spans="1:33" s="128" customFormat="1" ht="14.25" customHeight="1" x14ac:dyDescent="0.2">
      <c r="A12" s="221" t="s">
        <v>87</v>
      </c>
      <c r="B12" s="108" t="s">
        <v>74</v>
      </c>
      <c r="C12" s="243" t="s">
        <v>68</v>
      </c>
      <c r="D12" s="178"/>
      <c r="E12" s="178"/>
      <c r="F12" s="93"/>
      <c r="G12" s="627"/>
      <c r="H12" s="376"/>
      <c r="I12" s="178"/>
      <c r="J12" s="93"/>
      <c r="K12" s="94"/>
      <c r="L12" s="178"/>
      <c r="M12" s="178"/>
      <c r="N12" s="93"/>
      <c r="O12" s="94"/>
      <c r="P12" s="178"/>
      <c r="Q12" s="178"/>
      <c r="R12" s="93"/>
      <c r="S12" s="94"/>
      <c r="T12" s="178"/>
      <c r="U12" s="178"/>
      <c r="V12" s="93"/>
      <c r="W12" s="94"/>
      <c r="X12" s="178">
        <v>8</v>
      </c>
      <c r="Y12" s="178">
        <v>8</v>
      </c>
      <c r="Z12" s="93">
        <v>3</v>
      </c>
      <c r="AA12" s="627" t="s">
        <v>344</v>
      </c>
      <c r="AB12" s="369">
        <f t="shared" si="0"/>
        <v>8</v>
      </c>
      <c r="AC12" s="369">
        <f t="shared" si="1"/>
        <v>8</v>
      </c>
      <c r="AD12" s="370">
        <f t="shared" si="1"/>
        <v>3</v>
      </c>
      <c r="AE12" s="371">
        <f t="shared" si="2"/>
        <v>16</v>
      </c>
      <c r="AF12" s="98" t="s">
        <v>487</v>
      </c>
      <c r="AG12" s="99" t="s">
        <v>152</v>
      </c>
    </row>
    <row r="13" spans="1:33" s="128" customFormat="1" ht="15.75" customHeight="1" x14ac:dyDescent="0.2">
      <c r="A13" s="221" t="s">
        <v>420</v>
      </c>
      <c r="B13" s="108" t="s">
        <v>74</v>
      </c>
      <c r="C13" s="389" t="s">
        <v>370</v>
      </c>
      <c r="D13" s="178"/>
      <c r="E13" s="178"/>
      <c r="F13" s="93"/>
      <c r="G13" s="627"/>
      <c r="H13" s="376"/>
      <c r="M13" s="178"/>
      <c r="N13" s="93"/>
      <c r="O13" s="94"/>
      <c r="P13" s="178">
        <v>16</v>
      </c>
      <c r="Q13" s="178"/>
      <c r="R13" s="93">
        <v>2</v>
      </c>
      <c r="S13" s="94" t="s">
        <v>1</v>
      </c>
      <c r="T13" s="178"/>
      <c r="U13" s="178"/>
      <c r="V13" s="93"/>
      <c r="W13" s="94"/>
      <c r="X13" s="178"/>
      <c r="Y13" s="178"/>
      <c r="Z13" s="93"/>
      <c r="AA13" s="627"/>
      <c r="AB13" s="369">
        <f>SUM(D13,H13,P13,T13,X13)</f>
        <v>16</v>
      </c>
      <c r="AC13" s="369">
        <f>SUM(E13,M13,Q13,U13,Y13)</f>
        <v>0</v>
      </c>
      <c r="AD13" s="370">
        <f>SUM(F13,N13,R13,V13,Z13)</f>
        <v>2</v>
      </c>
      <c r="AE13" s="371">
        <f t="shared" si="2"/>
        <v>16</v>
      </c>
      <c r="AF13" s="98" t="s">
        <v>487</v>
      </c>
      <c r="AG13" s="99" t="s">
        <v>428</v>
      </c>
    </row>
    <row r="14" spans="1:33" s="128" customFormat="1" ht="15.75" customHeight="1" x14ac:dyDescent="0.2">
      <c r="A14" s="221" t="s">
        <v>421</v>
      </c>
      <c r="B14" s="108" t="s">
        <v>74</v>
      </c>
      <c r="C14" s="389" t="s">
        <v>425</v>
      </c>
      <c r="D14" s="178"/>
      <c r="E14" s="178"/>
      <c r="F14" s="93"/>
      <c r="G14" s="627"/>
      <c r="H14" s="376"/>
      <c r="I14" s="178"/>
      <c r="J14" s="93"/>
      <c r="K14" s="94"/>
      <c r="L14" s="178"/>
      <c r="M14" s="178"/>
      <c r="N14" s="93"/>
      <c r="O14" s="94"/>
      <c r="P14" s="178"/>
      <c r="Q14" s="178"/>
      <c r="R14" s="93"/>
      <c r="S14" s="94"/>
      <c r="T14" s="178"/>
      <c r="U14" s="178"/>
      <c r="V14" s="93"/>
      <c r="W14" s="94"/>
      <c r="X14" s="178">
        <v>8</v>
      </c>
      <c r="Y14" s="178">
        <v>8</v>
      </c>
      <c r="Z14" s="93">
        <v>4</v>
      </c>
      <c r="AA14" s="627" t="s">
        <v>354</v>
      </c>
      <c r="AB14" s="369">
        <f t="shared" si="0"/>
        <v>8</v>
      </c>
      <c r="AC14" s="369">
        <f t="shared" si="1"/>
        <v>8</v>
      </c>
      <c r="AD14" s="370">
        <f t="shared" si="1"/>
        <v>4</v>
      </c>
      <c r="AE14" s="371">
        <f t="shared" si="2"/>
        <v>16</v>
      </c>
      <c r="AF14" s="98" t="s">
        <v>487</v>
      </c>
      <c r="AG14" s="99" t="s">
        <v>149</v>
      </c>
    </row>
    <row r="15" spans="1:33" s="128" customFormat="1" ht="15.75" customHeight="1" x14ac:dyDescent="0.2">
      <c r="A15" s="120" t="s">
        <v>365</v>
      </c>
      <c r="B15" s="108" t="s">
        <v>74</v>
      </c>
      <c r="C15" s="142" t="s">
        <v>364</v>
      </c>
      <c r="D15" s="178"/>
      <c r="E15" s="178"/>
      <c r="F15" s="93"/>
      <c r="G15" s="95"/>
      <c r="H15" s="79"/>
      <c r="I15" s="79"/>
      <c r="J15" s="79"/>
      <c r="K15" s="79"/>
      <c r="L15" s="180"/>
      <c r="M15" s="178"/>
      <c r="N15" s="93"/>
      <c r="O15" s="471"/>
      <c r="P15" s="126"/>
      <c r="Q15" s="126"/>
      <c r="R15" s="126"/>
      <c r="S15" s="126"/>
      <c r="T15" s="269">
        <v>8</v>
      </c>
      <c r="U15" s="178"/>
      <c r="V15" s="118">
        <v>3</v>
      </c>
      <c r="W15" s="119" t="s">
        <v>346</v>
      </c>
      <c r="X15" s="178"/>
      <c r="Y15" s="178"/>
      <c r="Z15" s="93"/>
      <c r="AA15" s="94"/>
      <c r="AB15" s="442">
        <f>SUM(H15,L15,T15,X15)</f>
        <v>8</v>
      </c>
      <c r="AC15" s="442">
        <f>SUM(I15,M15,U15,Y15)</f>
        <v>0</v>
      </c>
      <c r="AD15" s="370">
        <f>SUM(J15,N15,V15,Z15)</f>
        <v>3</v>
      </c>
      <c r="AE15" s="371">
        <f t="shared" ref="AE15" si="3">SUM(AB15,AC15)</f>
        <v>8</v>
      </c>
      <c r="AF15" s="446" t="s">
        <v>148</v>
      </c>
      <c r="AG15" s="107" t="s">
        <v>382</v>
      </c>
    </row>
    <row r="16" spans="1:33" s="128" customFormat="1" ht="15.75" customHeight="1" x14ac:dyDescent="0.2">
      <c r="A16" s="864" t="s">
        <v>422</v>
      </c>
      <c r="B16" s="444" t="s">
        <v>74</v>
      </c>
      <c r="C16" s="472" t="s">
        <v>366</v>
      </c>
      <c r="D16" s="701"/>
      <c r="E16" s="701"/>
      <c r="F16" s="702"/>
      <c r="G16" s="627"/>
      <c r="H16" s="376"/>
      <c r="I16" s="701"/>
      <c r="J16" s="702"/>
      <c r="K16" s="703"/>
      <c r="L16" s="701">
        <v>4</v>
      </c>
      <c r="M16" s="701">
        <v>8</v>
      </c>
      <c r="N16" s="702">
        <v>2</v>
      </c>
      <c r="O16" s="703" t="s">
        <v>100</v>
      </c>
      <c r="P16" s="701"/>
      <c r="Q16" s="701"/>
      <c r="R16" s="702"/>
      <c r="S16" s="703"/>
      <c r="T16" s="701"/>
      <c r="U16" s="701"/>
      <c r="V16" s="702"/>
      <c r="W16" s="703"/>
      <c r="AB16" s="369">
        <f>SUM(D16,H16,L16,P16,T16,X15)</f>
        <v>4</v>
      </c>
      <c r="AC16" s="369">
        <f>SUM(E16,I16,M16,Q16,U16,Y15)</f>
        <v>8</v>
      </c>
      <c r="AD16" s="370">
        <f>SUM(F16,J16,N16,R16,V16,Z15)</f>
        <v>2</v>
      </c>
      <c r="AE16" s="371">
        <f t="shared" ref="AE16" si="4">SUM(AB16,AC16)</f>
        <v>12</v>
      </c>
      <c r="AF16" s="98" t="s">
        <v>488</v>
      </c>
      <c r="AG16" s="743" t="s">
        <v>151</v>
      </c>
    </row>
    <row r="17" spans="1:37" s="128" customFormat="1" ht="15.75" customHeight="1" x14ac:dyDescent="0.2">
      <c r="A17" s="851" t="s">
        <v>116</v>
      </c>
      <c r="B17" s="444" t="s">
        <v>74</v>
      </c>
      <c r="C17" s="852" t="s">
        <v>95</v>
      </c>
      <c r="D17" s="628"/>
      <c r="E17" s="629"/>
      <c r="F17" s="630"/>
      <c r="G17" s="631"/>
      <c r="H17" s="628"/>
      <c r="I17" s="629"/>
      <c r="J17" s="630"/>
      <c r="K17" s="632"/>
      <c r="L17" s="633"/>
      <c r="M17" s="634"/>
      <c r="N17" s="635"/>
      <c r="O17" s="636"/>
      <c r="P17" s="628"/>
      <c r="Q17" s="629"/>
      <c r="R17" s="630"/>
      <c r="S17" s="632"/>
      <c r="T17" s="628"/>
      <c r="U17" s="629"/>
      <c r="V17" s="630"/>
      <c r="W17" s="632"/>
      <c r="X17" s="628"/>
      <c r="Y17" s="629">
        <v>8</v>
      </c>
      <c r="Z17" s="630">
        <v>2</v>
      </c>
      <c r="AA17" s="637" t="s">
        <v>100</v>
      </c>
      <c r="AB17" s="369">
        <f t="shared" si="0"/>
        <v>0</v>
      </c>
      <c r="AC17" s="369">
        <f t="shared" si="1"/>
        <v>8</v>
      </c>
      <c r="AD17" s="370">
        <f t="shared" si="1"/>
        <v>2</v>
      </c>
      <c r="AE17" s="371">
        <f t="shared" si="2"/>
        <v>8</v>
      </c>
      <c r="AF17" s="836" t="s">
        <v>498</v>
      </c>
      <c r="AG17" s="842" t="s">
        <v>482</v>
      </c>
    </row>
    <row r="18" spans="1:37" s="128" customFormat="1" ht="15.75" customHeight="1" x14ac:dyDescent="0.2">
      <c r="A18" s="837" t="s">
        <v>497</v>
      </c>
      <c r="B18" s="445" t="s">
        <v>74</v>
      </c>
      <c r="C18" s="838" t="s">
        <v>75</v>
      </c>
      <c r="D18" s="376"/>
      <c r="E18" s="386"/>
      <c r="F18" s="390"/>
      <c r="G18" s="391"/>
      <c r="H18" s="638"/>
      <c r="I18" s="638"/>
      <c r="J18" s="639"/>
      <c r="K18" s="391"/>
      <c r="L18" s="386"/>
      <c r="M18" s="386"/>
      <c r="N18" s="390"/>
      <c r="O18" s="391"/>
      <c r="P18" s="386">
        <v>8</v>
      </c>
      <c r="Q18" s="386"/>
      <c r="R18" s="390">
        <v>2</v>
      </c>
      <c r="S18" s="391" t="s">
        <v>100</v>
      </c>
      <c r="T18" s="386"/>
      <c r="U18" s="386"/>
      <c r="V18" s="390"/>
      <c r="W18" s="640"/>
      <c r="X18" s="376"/>
      <c r="Y18" s="386"/>
      <c r="Z18" s="390"/>
      <c r="AA18" s="640"/>
      <c r="AB18" s="369">
        <f t="shared" si="0"/>
        <v>8</v>
      </c>
      <c r="AC18" s="369">
        <f t="shared" si="1"/>
        <v>0</v>
      </c>
      <c r="AD18" s="370">
        <f t="shared" si="1"/>
        <v>2</v>
      </c>
      <c r="AE18" s="371">
        <f t="shared" si="2"/>
        <v>8</v>
      </c>
      <c r="AF18" s="98" t="s">
        <v>487</v>
      </c>
      <c r="AG18" s="743" t="s">
        <v>307</v>
      </c>
    </row>
    <row r="19" spans="1:37" s="373" customFormat="1" ht="12.75" x14ac:dyDescent="0.2">
      <c r="A19" s="841" t="s">
        <v>423</v>
      </c>
      <c r="B19" s="445" t="s">
        <v>74</v>
      </c>
      <c r="C19" s="835" t="s">
        <v>426</v>
      </c>
      <c r="D19" s="377"/>
      <c r="E19" s="377"/>
      <c r="F19" s="378"/>
      <c r="G19" s="379"/>
      <c r="H19" s="380"/>
      <c r="I19" s="377"/>
      <c r="J19" s="378"/>
      <c r="K19" s="381"/>
      <c r="L19" s="668"/>
      <c r="M19" s="668" t="s">
        <v>376</v>
      </c>
      <c r="N19" s="669">
        <v>2</v>
      </c>
      <c r="O19" s="670" t="s">
        <v>101</v>
      </c>
      <c r="P19" s="380"/>
      <c r="Q19" s="377"/>
      <c r="R19" s="378"/>
      <c r="S19" s="381"/>
      <c r="T19" s="377"/>
      <c r="U19" s="662"/>
      <c r="V19" s="663"/>
      <c r="W19" s="383"/>
      <c r="X19" s="377"/>
      <c r="Y19" s="377"/>
      <c r="Z19" s="378"/>
      <c r="AA19" s="381"/>
      <c r="AB19" s="369">
        <f>SUM(D19,H19,L19,P19,T19,X19)</f>
        <v>0</v>
      </c>
      <c r="AC19" s="369">
        <f t="shared" si="1"/>
        <v>0</v>
      </c>
      <c r="AD19" s="370">
        <f t="shared" si="1"/>
        <v>2</v>
      </c>
      <c r="AE19" s="371">
        <f t="shared" si="2"/>
        <v>0</v>
      </c>
      <c r="AF19" s="836" t="s">
        <v>498</v>
      </c>
      <c r="AG19" s="744" t="s">
        <v>429</v>
      </c>
      <c r="AH19" s="372"/>
    </row>
    <row r="20" spans="1:37" s="373" customFormat="1" ht="13.5" thickBot="1" x14ac:dyDescent="0.25">
      <c r="A20" s="120" t="s">
        <v>424</v>
      </c>
      <c r="B20" s="445" t="s">
        <v>74</v>
      </c>
      <c r="C20" s="90" t="s">
        <v>427</v>
      </c>
      <c r="D20" s="377"/>
      <c r="E20" s="377"/>
      <c r="F20" s="378"/>
      <c r="G20" s="379"/>
      <c r="H20" s="380"/>
      <c r="I20" s="377"/>
      <c r="J20" s="378"/>
      <c r="K20" s="381"/>
      <c r="L20" s="377"/>
      <c r="M20" s="377"/>
      <c r="N20" s="378"/>
      <c r="O20" s="382"/>
      <c r="P20" s="380"/>
      <c r="Q20" s="377"/>
      <c r="R20" s="378"/>
      <c r="S20" s="381"/>
      <c r="T20" s="377"/>
      <c r="U20" s="377"/>
      <c r="V20" s="384"/>
      <c r="W20" s="385"/>
      <c r="X20" s="377"/>
      <c r="Y20" s="662">
        <v>8</v>
      </c>
      <c r="Z20" s="663">
        <v>2</v>
      </c>
      <c r="AA20" s="383" t="s">
        <v>101</v>
      </c>
      <c r="AB20" s="369">
        <f>SUM(D20,H20,L20,P20,T20,X20)</f>
        <v>0</v>
      </c>
      <c r="AC20" s="369">
        <f>SUM(E20,I20,M20,Q20,U20,Y20)</f>
        <v>8</v>
      </c>
      <c r="AD20" s="370">
        <f>SUM(F20,J20,N20,R20,V20,Z20)</f>
        <v>2</v>
      </c>
      <c r="AE20" s="371">
        <f>SUM(AB20,AC20)</f>
        <v>8</v>
      </c>
      <c r="AF20" s="98" t="s">
        <v>487</v>
      </c>
      <c r="AG20" s="744" t="s">
        <v>149</v>
      </c>
      <c r="AH20" s="372"/>
    </row>
    <row r="21" spans="1:37" s="175" customFormat="1" ht="15.75" customHeight="1" thickBot="1" x14ac:dyDescent="0.25">
      <c r="A21" s="535"/>
      <c r="B21" s="536"/>
      <c r="C21" s="137" t="s">
        <v>122</v>
      </c>
      <c r="D21" s="537">
        <f>SUM(D10:D16)</f>
        <v>0</v>
      </c>
      <c r="E21" s="539">
        <f>SUM(E10:E16)</f>
        <v>0</v>
      </c>
      <c r="F21" s="539">
        <f>SUM(F10:F16)</f>
        <v>0</v>
      </c>
      <c r="G21" s="538" t="s">
        <v>22</v>
      </c>
      <c r="H21" s="539">
        <f>SUM(H10:H20)</f>
        <v>0</v>
      </c>
      <c r="I21" s="539">
        <f>SUM(I10:I20)</f>
        <v>0</v>
      </c>
      <c r="J21" s="539">
        <f>SUM(J10:J20)</f>
        <v>0</v>
      </c>
      <c r="K21" s="538" t="s">
        <v>22</v>
      </c>
      <c r="L21" s="539">
        <f>SUM(L10:L20)</f>
        <v>4</v>
      </c>
      <c r="M21" s="539">
        <f>SUM(M10:M20)</f>
        <v>8</v>
      </c>
      <c r="N21" s="539">
        <f>SUM(N10:N20)</f>
        <v>4</v>
      </c>
      <c r="O21" s="538" t="s">
        <v>22</v>
      </c>
      <c r="P21" s="539">
        <f>SUM(P10:P20)</f>
        <v>32</v>
      </c>
      <c r="Q21" s="539">
        <f>SUM(Q10:Q20)</f>
        <v>16</v>
      </c>
      <c r="R21" s="539">
        <f>SUM(R10:R20)</f>
        <v>8</v>
      </c>
      <c r="S21" s="538" t="s">
        <v>22</v>
      </c>
      <c r="T21" s="539">
        <f>SUM(T10:T20)</f>
        <v>24</v>
      </c>
      <c r="U21" s="539">
        <f>SUM(U10:U20)</f>
        <v>16</v>
      </c>
      <c r="V21" s="539">
        <f>SUM(V10:V20)</f>
        <v>9</v>
      </c>
      <c r="W21" s="538" t="s">
        <v>22</v>
      </c>
      <c r="X21" s="539">
        <f>SUM(X10:X20)</f>
        <v>16</v>
      </c>
      <c r="Y21" s="539">
        <f>SUM(Y10:Y20)</f>
        <v>32</v>
      </c>
      <c r="Z21" s="539">
        <f>SUM(Z10:Z20)</f>
        <v>11</v>
      </c>
      <c r="AA21" s="538" t="s">
        <v>22</v>
      </c>
      <c r="AB21" s="537">
        <f>SUM(AB10:AB20)</f>
        <v>76</v>
      </c>
      <c r="AC21" s="539">
        <f>SUM(AC10:AC20)</f>
        <v>72</v>
      </c>
      <c r="AD21" s="539">
        <f>SUM(AD10:AD20)</f>
        <v>32</v>
      </c>
      <c r="AE21" s="641">
        <f>SUM(AE10:AE20)</f>
        <v>148</v>
      </c>
      <c r="AF21" s="363"/>
      <c r="AG21" s="363"/>
    </row>
    <row r="22" spans="1:37" s="175" customFormat="1" ht="15.75" customHeight="1" thickBot="1" x14ac:dyDescent="0.25">
      <c r="A22" s="540"/>
      <c r="B22" s="541"/>
      <c r="C22" s="542" t="s">
        <v>123</v>
      </c>
      <c r="D22" s="231">
        <f>D8+D21</f>
        <v>48</v>
      </c>
      <c r="E22" s="231">
        <f>E8+E21</f>
        <v>64</v>
      </c>
      <c r="F22" s="231">
        <f>F8+F21</f>
        <v>27</v>
      </c>
      <c r="G22" s="543" t="s">
        <v>22</v>
      </c>
      <c r="H22" s="231">
        <f>H8+H21</f>
        <v>76</v>
      </c>
      <c r="I22" s="231">
        <f>I8+I21</f>
        <v>52</v>
      </c>
      <c r="J22" s="231">
        <f>J8+J21</f>
        <v>28</v>
      </c>
      <c r="K22" s="543" t="s">
        <v>22</v>
      </c>
      <c r="L22" s="231">
        <f>L8+L21</f>
        <v>92</v>
      </c>
      <c r="M22" s="231">
        <f>M8+M21</f>
        <v>44</v>
      </c>
      <c r="N22" s="231">
        <f>N8+N21</f>
        <v>28</v>
      </c>
      <c r="O22" s="543" t="s">
        <v>22</v>
      </c>
      <c r="P22" s="231">
        <f>P8+P21</f>
        <v>92</v>
      </c>
      <c r="Q22" s="231">
        <f>Q8+Q21</f>
        <v>60</v>
      </c>
      <c r="R22" s="231">
        <f>R8+R21</f>
        <v>28</v>
      </c>
      <c r="S22" s="543" t="s">
        <v>22</v>
      </c>
      <c r="T22" s="231">
        <f>T8+T21</f>
        <v>96</v>
      </c>
      <c r="U22" s="231">
        <f>U8+U21</f>
        <v>56</v>
      </c>
      <c r="V22" s="231">
        <f>V8+V21</f>
        <v>33</v>
      </c>
      <c r="W22" s="543" t="s">
        <v>22</v>
      </c>
      <c r="X22" s="231">
        <f>X8+X21</f>
        <v>56</v>
      </c>
      <c r="Y22" s="231">
        <f>Y8+Y21</f>
        <v>82</v>
      </c>
      <c r="Z22" s="231">
        <f>Z8+Z21</f>
        <v>28</v>
      </c>
      <c r="AA22" s="543" t="s">
        <v>22</v>
      </c>
      <c r="AB22" s="544">
        <f>SUM(AB8,AB21)</f>
        <v>460</v>
      </c>
      <c r="AC22" s="545">
        <f>SUM(AC21,AC8)</f>
        <v>372</v>
      </c>
      <c r="AD22" s="545">
        <f>SUM(AD21,AD8)</f>
        <v>172</v>
      </c>
      <c r="AE22" s="546">
        <f t="shared" ref="AE22" si="5">SUM(AB22,AC22)</f>
        <v>832</v>
      </c>
      <c r="AF22" s="363"/>
      <c r="AG22" s="363"/>
    </row>
    <row r="23" spans="1:37" s="175" customFormat="1" ht="15.75" customHeight="1" x14ac:dyDescent="0.2">
      <c r="A23" s="274" t="s">
        <v>4</v>
      </c>
      <c r="B23" s="570"/>
      <c r="C23" s="276" t="s">
        <v>9</v>
      </c>
      <c r="D23" s="934"/>
      <c r="E23" s="935"/>
      <c r="F23" s="935"/>
      <c r="G23" s="935"/>
      <c r="H23" s="935"/>
      <c r="I23" s="935"/>
      <c r="J23" s="935"/>
      <c r="K23" s="935"/>
      <c r="L23" s="935"/>
      <c r="M23" s="935"/>
      <c r="N23" s="935"/>
      <c r="O23" s="935"/>
      <c r="P23" s="935"/>
      <c r="Q23" s="935"/>
      <c r="R23" s="935"/>
      <c r="S23" s="936"/>
      <c r="T23" s="571"/>
      <c r="U23" s="572"/>
      <c r="V23" s="928"/>
      <c r="W23" s="929"/>
      <c r="X23" s="929"/>
      <c r="Y23" s="929"/>
      <c r="Z23" s="929"/>
      <c r="AA23" s="929"/>
      <c r="AB23" s="929"/>
      <c r="AC23" s="929"/>
      <c r="AD23" s="929"/>
      <c r="AE23" s="930"/>
      <c r="AF23" s="279"/>
      <c r="AG23" s="280"/>
      <c r="AH23" s="176"/>
      <c r="AI23" s="176"/>
      <c r="AJ23" s="176"/>
      <c r="AK23" s="176"/>
    </row>
    <row r="24" spans="1:37" s="128" customFormat="1" ht="15.75" customHeight="1" thickBot="1" x14ac:dyDescent="0.25">
      <c r="A24" s="221" t="s">
        <v>81</v>
      </c>
      <c r="B24" s="108" t="s">
        <v>1</v>
      </c>
      <c r="C24" s="243" t="s">
        <v>82</v>
      </c>
      <c r="D24" s="547"/>
      <c r="E24" s="547"/>
      <c r="F24" s="548" t="s">
        <v>22</v>
      </c>
      <c r="G24" s="391"/>
      <c r="H24" s="547"/>
      <c r="I24" s="547"/>
      <c r="J24" s="548" t="s">
        <v>22</v>
      </c>
      <c r="K24" s="391"/>
      <c r="L24" s="547"/>
      <c r="M24" s="547"/>
      <c r="N24" s="548" t="s">
        <v>22</v>
      </c>
      <c r="O24" s="391"/>
      <c r="P24" s="547"/>
      <c r="Q24" s="547"/>
      <c r="R24" s="548" t="s">
        <v>22</v>
      </c>
      <c r="S24" s="391"/>
      <c r="T24" s="547"/>
      <c r="U24" s="547"/>
      <c r="V24" s="548" t="s">
        <v>22</v>
      </c>
      <c r="W24" s="391"/>
      <c r="X24" s="547"/>
      <c r="Y24" s="547"/>
      <c r="Z24" s="548" t="s">
        <v>22</v>
      </c>
      <c r="AA24" s="387" t="s">
        <v>113</v>
      </c>
      <c r="AB24" s="549"/>
      <c r="AC24" s="549"/>
      <c r="AD24" s="548" t="s">
        <v>22</v>
      </c>
      <c r="AE24" s="550"/>
      <c r="AF24" s="98"/>
      <c r="AG24" s="99"/>
    </row>
    <row r="25" spans="1:37" s="128" customFormat="1" ht="16.350000000000001" customHeight="1" thickBot="1" x14ac:dyDescent="0.25">
      <c r="A25" s="283"/>
      <c r="B25" s="284"/>
      <c r="C25" s="675" t="s">
        <v>18</v>
      </c>
      <c r="D25" s="285">
        <v>0</v>
      </c>
      <c r="E25" s="286">
        <v>0</v>
      </c>
      <c r="F25" s="287">
        <v>0</v>
      </c>
      <c r="G25" s="287" t="str">
        <f>IF(SUM(G24:G24)=0,"",SUM(G24:G24))</f>
        <v/>
      </c>
      <c r="H25" s="288">
        <v>0</v>
      </c>
      <c r="I25" s="289">
        <v>0</v>
      </c>
      <c r="J25" s="290">
        <v>0</v>
      </c>
      <c r="K25" s="291"/>
      <c r="L25" s="287">
        <v>0</v>
      </c>
      <c r="M25" s="287">
        <v>0</v>
      </c>
      <c r="N25" s="287">
        <v>0</v>
      </c>
      <c r="O25" s="290"/>
      <c r="P25" s="292">
        <v>0</v>
      </c>
      <c r="Q25" s="287">
        <v>0</v>
      </c>
      <c r="R25" s="290">
        <v>0</v>
      </c>
      <c r="S25" s="291"/>
      <c r="T25" s="293">
        <v>0</v>
      </c>
      <c r="U25" s="294">
        <v>0</v>
      </c>
      <c r="V25" s="295">
        <v>0</v>
      </c>
      <c r="W25" s="296"/>
      <c r="X25" s="365">
        <v>0</v>
      </c>
      <c r="Y25" s="366">
        <v>0</v>
      </c>
      <c r="Z25" s="297">
        <v>0</v>
      </c>
      <c r="AA25" s="298"/>
      <c r="AB25" s="299">
        <f>SUM(D25,H25,L25,P25,T25,X25)</f>
        <v>0</v>
      </c>
      <c r="AC25" s="300">
        <v>0</v>
      </c>
      <c r="AD25" s="301">
        <v>0</v>
      </c>
      <c r="AE25" s="302" t="s">
        <v>22</v>
      </c>
    </row>
    <row r="26" spans="1:37" s="318" customFormat="1" ht="16.350000000000001" customHeight="1" thickBot="1" x14ac:dyDescent="0.3">
      <c r="A26" s="303"/>
      <c r="B26" s="304"/>
      <c r="C26" s="305" t="s">
        <v>28</v>
      </c>
      <c r="D26" s="306">
        <f>SUM(D22,D25)</f>
        <v>48</v>
      </c>
      <c r="E26" s="306">
        <f>SUM(E22,E25)</f>
        <v>64</v>
      </c>
      <c r="F26" s="307">
        <f>SUM(F22,F25)</f>
        <v>27</v>
      </c>
      <c r="G26" s="306"/>
      <c r="H26" s="306">
        <f>SUM(H22,H25)</f>
        <v>76</v>
      </c>
      <c r="I26" s="307">
        <f>SUM(I22,I25)</f>
        <v>52</v>
      </c>
      <c r="J26" s="308">
        <f>SUM(J22,J25)</f>
        <v>28</v>
      </c>
      <c r="K26" s="306"/>
      <c r="L26" s="309">
        <f>SUM(L22,L25)</f>
        <v>92</v>
      </c>
      <c r="M26" s="306">
        <f>SUM(M22,M25)</f>
        <v>44</v>
      </c>
      <c r="N26" s="307">
        <f>SUM(N22,N25)</f>
        <v>28</v>
      </c>
      <c r="O26" s="306"/>
      <c r="P26" s="306">
        <f>SUM(P22,P25)</f>
        <v>92</v>
      </c>
      <c r="Q26" s="309">
        <f>SUM(Q22,Q25)</f>
        <v>60</v>
      </c>
      <c r="R26" s="310">
        <f>SUM(R22,R25)</f>
        <v>28</v>
      </c>
      <c r="S26" s="306"/>
      <c r="T26" s="311">
        <f>SUM(T22,T25)</f>
        <v>96</v>
      </c>
      <c r="U26" s="306">
        <f>SUM(U22,U25)</f>
        <v>56</v>
      </c>
      <c r="V26" s="312">
        <f>SUM(V22,V25)</f>
        <v>33</v>
      </c>
      <c r="W26" s="312"/>
      <c r="X26" s="367">
        <f>SUM(X22,X25)</f>
        <v>56</v>
      </c>
      <c r="Y26" s="368">
        <f>SUM(Y22,Y25)</f>
        <v>82</v>
      </c>
      <c r="Z26" s="313">
        <f>SUM(Z22,Z25)</f>
        <v>28</v>
      </c>
      <c r="AA26" s="312"/>
      <c r="AB26" s="314">
        <f>SUM(AB22,AB25)</f>
        <v>460</v>
      </c>
      <c r="AC26" s="315">
        <f>SUM(AC22,AC25)</f>
        <v>372</v>
      </c>
      <c r="AD26" s="316">
        <f>SUM(AD22,AD25)</f>
        <v>172</v>
      </c>
      <c r="AE26" s="317">
        <f>SUM(AB26,AC26)</f>
        <v>832</v>
      </c>
    </row>
    <row r="27" spans="1:37" s="128" customFormat="1" ht="16.350000000000001" customHeight="1" thickBot="1" x14ac:dyDescent="0.25">
      <c r="A27" s="937"/>
      <c r="B27" s="938"/>
      <c r="C27" s="938"/>
      <c r="D27" s="938"/>
      <c r="E27" s="938"/>
      <c r="F27" s="938"/>
      <c r="G27" s="938"/>
      <c r="H27" s="938"/>
      <c r="I27" s="938"/>
      <c r="J27" s="938"/>
      <c r="K27" s="938"/>
      <c r="L27" s="938"/>
      <c r="M27" s="938"/>
      <c r="N27" s="938"/>
      <c r="O27" s="938"/>
      <c r="P27" s="938"/>
      <c r="Q27" s="938"/>
      <c r="R27" s="938"/>
      <c r="S27" s="938"/>
      <c r="T27" s="938"/>
      <c r="U27" s="939"/>
      <c r="V27" s="551"/>
      <c r="W27" s="552"/>
      <c r="X27" s="552"/>
      <c r="Y27" s="552"/>
      <c r="Z27" s="552"/>
      <c r="AA27" s="553"/>
      <c r="AB27" s="553"/>
      <c r="AC27" s="553"/>
      <c r="AD27" s="553"/>
      <c r="AE27" s="554"/>
    </row>
    <row r="28" spans="1:37" s="620" customFormat="1" ht="15.95" customHeight="1" thickTop="1" thickBot="1" x14ac:dyDescent="0.25">
      <c r="A28" s="658" t="s">
        <v>5</v>
      </c>
      <c r="B28" s="607"/>
      <c r="C28" s="607" t="s">
        <v>369</v>
      </c>
      <c r="D28" s="659"/>
      <c r="E28" s="659"/>
      <c r="F28" s="659"/>
      <c r="G28" s="659"/>
      <c r="H28" s="659"/>
      <c r="I28" s="659"/>
      <c r="J28" s="659"/>
      <c r="K28" s="659"/>
      <c r="L28" s="659"/>
      <c r="M28" s="659"/>
      <c r="N28" s="660"/>
      <c r="O28" s="660"/>
      <c r="P28" s="660"/>
      <c r="Q28" s="660"/>
      <c r="R28" s="660"/>
      <c r="S28" s="660"/>
      <c r="T28" s="660"/>
      <c r="U28" s="660"/>
      <c r="V28" s="660"/>
      <c r="W28" s="660"/>
      <c r="X28" s="660"/>
      <c r="Y28" s="660"/>
      <c r="Z28" s="660"/>
      <c r="AA28" s="661"/>
      <c r="AB28" s="931"/>
      <c r="AC28" s="932"/>
      <c r="AD28" s="932"/>
      <c r="AE28" s="933"/>
    </row>
    <row r="29" spans="1:37" s="128" customFormat="1" ht="15.75" customHeight="1" thickTop="1" x14ac:dyDescent="0.2">
      <c r="A29" s="862" t="s">
        <v>73</v>
      </c>
      <c r="B29" s="324" t="s">
        <v>1</v>
      </c>
      <c r="C29" s="861" t="s">
        <v>26</v>
      </c>
      <c r="D29" s="325"/>
      <c r="E29" s="326"/>
      <c r="F29" s="326"/>
      <c r="G29" s="327"/>
      <c r="H29" s="328"/>
      <c r="I29" s="329"/>
      <c r="J29" s="326"/>
      <c r="K29" s="330"/>
      <c r="L29" s="325"/>
      <c r="M29" s="326"/>
      <c r="N29" s="326"/>
      <c r="O29" s="327"/>
      <c r="P29" s="328"/>
      <c r="Q29" s="329">
        <v>160</v>
      </c>
      <c r="R29" s="326">
        <v>5</v>
      </c>
      <c r="S29" s="331" t="s">
        <v>101</v>
      </c>
      <c r="T29" s="332"/>
      <c r="U29" s="107"/>
      <c r="V29" s="107"/>
      <c r="W29" s="333"/>
      <c r="X29" s="98"/>
      <c r="Y29" s="107"/>
      <c r="Z29" s="107"/>
      <c r="AA29" s="333"/>
      <c r="AB29" s="334">
        <f t="shared" ref="AB29:AD30" si="6">SUM(D29,H29,L29,P29,T29,X29)</f>
        <v>0</v>
      </c>
      <c r="AC29" s="335">
        <f t="shared" si="6"/>
        <v>160</v>
      </c>
      <c r="AD29" s="335">
        <f t="shared" si="6"/>
        <v>5</v>
      </c>
      <c r="AE29" s="745">
        <f t="shared" ref="AE29:AE30" si="7">SUM(AB29,AC29)</f>
        <v>160</v>
      </c>
      <c r="AF29" s="98" t="s">
        <v>487</v>
      </c>
      <c r="AG29" s="107" t="s">
        <v>150</v>
      </c>
    </row>
    <row r="30" spans="1:37" s="128" customFormat="1" ht="12.75" x14ac:dyDescent="0.2">
      <c r="A30" s="863" t="s">
        <v>435</v>
      </c>
      <c r="B30" s="324" t="s">
        <v>1</v>
      </c>
      <c r="C30" s="861" t="s">
        <v>436</v>
      </c>
      <c r="D30" s="325"/>
      <c r="E30" s="326"/>
      <c r="F30" s="326"/>
      <c r="G30" s="327"/>
      <c r="H30" s="328"/>
      <c r="I30" s="329"/>
      <c r="J30" s="326"/>
      <c r="K30" s="330"/>
      <c r="L30" s="325"/>
      <c r="M30" s="326"/>
      <c r="N30" s="326"/>
      <c r="O30" s="327"/>
      <c r="P30" s="328"/>
      <c r="Q30" s="329"/>
      <c r="R30" s="326"/>
      <c r="S30" s="331"/>
      <c r="T30" s="336"/>
      <c r="U30" s="337"/>
      <c r="V30" s="337"/>
      <c r="W30" s="338"/>
      <c r="X30" s="273"/>
      <c r="Y30" s="339">
        <v>80</v>
      </c>
      <c r="Z30" s="339">
        <v>3</v>
      </c>
      <c r="AA30" s="340" t="s">
        <v>101</v>
      </c>
      <c r="AB30" s="334">
        <f t="shared" si="6"/>
        <v>0</v>
      </c>
      <c r="AC30" s="335">
        <f t="shared" si="6"/>
        <v>80</v>
      </c>
      <c r="AD30" s="335">
        <f t="shared" si="6"/>
        <v>3</v>
      </c>
      <c r="AE30" s="745">
        <f t="shared" si="7"/>
        <v>80</v>
      </c>
      <c r="AF30" s="98" t="s">
        <v>487</v>
      </c>
      <c r="AG30" s="107" t="s">
        <v>150</v>
      </c>
    </row>
    <row r="31" spans="1:37" s="353" customFormat="1" ht="15.75" customHeight="1" thickBot="1" x14ac:dyDescent="0.25">
      <c r="A31" s="341"/>
      <c r="B31" s="342"/>
      <c r="C31" s="343" t="s">
        <v>351</v>
      </c>
      <c r="D31" s="344">
        <f>SUM(D29:D30)</f>
        <v>0</v>
      </c>
      <c r="E31" s="345">
        <f t="shared" ref="E31:F31" si="8">SUM(E29:E30)</f>
        <v>0</v>
      </c>
      <c r="F31" s="345">
        <f t="shared" si="8"/>
        <v>0</v>
      </c>
      <c r="G31" s="345"/>
      <c r="H31" s="345">
        <f t="shared" ref="H31:J31" si="9">SUM(H29:H30)</f>
        <v>0</v>
      </c>
      <c r="I31" s="345">
        <f t="shared" si="9"/>
        <v>0</v>
      </c>
      <c r="J31" s="345">
        <f t="shared" si="9"/>
        <v>0</v>
      </c>
      <c r="K31" s="346"/>
      <c r="L31" s="347">
        <f t="shared" ref="L31:N31" si="10">SUM(L29:L30)</f>
        <v>0</v>
      </c>
      <c r="M31" s="345">
        <f t="shared" si="10"/>
        <v>0</v>
      </c>
      <c r="N31" s="345">
        <f t="shared" si="10"/>
        <v>0</v>
      </c>
      <c r="O31" s="346"/>
      <c r="P31" s="347">
        <f t="shared" ref="P31:R31" si="11">SUM(P29:P30)</f>
        <v>0</v>
      </c>
      <c r="Q31" s="345">
        <f t="shared" si="11"/>
        <v>160</v>
      </c>
      <c r="R31" s="345">
        <f t="shared" si="11"/>
        <v>5</v>
      </c>
      <c r="S31" s="346"/>
      <c r="T31" s="347">
        <f t="shared" ref="T31:V31" si="12">SUM(T29:T30)</f>
        <v>0</v>
      </c>
      <c r="U31" s="345">
        <f t="shared" si="12"/>
        <v>0</v>
      </c>
      <c r="V31" s="348">
        <f t="shared" si="12"/>
        <v>0</v>
      </c>
      <c r="W31" s="349"/>
      <c r="X31" s="350">
        <f t="shared" ref="X31:Z31" si="13">SUM(X29:X30)</f>
        <v>0</v>
      </c>
      <c r="Y31" s="348">
        <f t="shared" si="13"/>
        <v>80</v>
      </c>
      <c r="Z31" s="348">
        <f t="shared" si="13"/>
        <v>3</v>
      </c>
      <c r="AA31" s="351"/>
      <c r="AB31" s="350">
        <f t="shared" ref="AB31:AD31" si="14">SUM(AB29:AB30)</f>
        <v>0</v>
      </c>
      <c r="AC31" s="348">
        <f t="shared" si="14"/>
        <v>240</v>
      </c>
      <c r="AD31" s="348">
        <f t="shared" si="14"/>
        <v>8</v>
      </c>
      <c r="AE31" s="352">
        <f>SUM(AB31,AC31)</f>
        <v>240</v>
      </c>
    </row>
    <row r="32" spans="1:37" s="364" customFormat="1" ht="21.95" customHeight="1" thickBot="1" x14ac:dyDescent="0.3">
      <c r="A32" s="354"/>
      <c r="B32" s="355"/>
      <c r="C32" s="356" t="s">
        <v>352</v>
      </c>
      <c r="D32" s="357">
        <f>SUM(D22,D25)</f>
        <v>48</v>
      </c>
      <c r="E32" s="357">
        <f>SUM(E22,E25)</f>
        <v>64</v>
      </c>
      <c r="F32" s="357">
        <f>SUM(F22,F25,F31)</f>
        <v>27</v>
      </c>
      <c r="G32" s="358" t="s">
        <v>22</v>
      </c>
      <c r="H32" s="357">
        <f>SUM(H22,H25)</f>
        <v>76</v>
      </c>
      <c r="I32" s="357">
        <f>SUM(I22,I25)</f>
        <v>52</v>
      </c>
      <c r="J32" s="357">
        <f>SUM(J22,J25,J31)</f>
        <v>28</v>
      </c>
      <c r="K32" s="358" t="s">
        <v>22</v>
      </c>
      <c r="L32" s="357">
        <f>SUM(L22,L25)</f>
        <v>92</v>
      </c>
      <c r="M32" s="357">
        <f>SUM(M22,M25)</f>
        <v>44</v>
      </c>
      <c r="N32" s="357">
        <f>SUM(N22,N25,N31)</f>
        <v>28</v>
      </c>
      <c r="O32" s="358" t="s">
        <v>22</v>
      </c>
      <c r="P32" s="357">
        <f>SUM(P22,P25)</f>
        <v>92</v>
      </c>
      <c r="Q32" s="357">
        <f>SUM(Q22,Q25)</f>
        <v>60</v>
      </c>
      <c r="R32" s="357">
        <f>SUM(R22,R25,R31)</f>
        <v>33</v>
      </c>
      <c r="S32" s="358" t="s">
        <v>22</v>
      </c>
      <c r="T32" s="359">
        <f>SUM(T22,T25)</f>
        <v>96</v>
      </c>
      <c r="U32" s="357">
        <f>SUM(U22,U25)</f>
        <v>56</v>
      </c>
      <c r="V32" s="357">
        <f>SUM(V22,V25,V31)</f>
        <v>33</v>
      </c>
      <c r="W32" s="358" t="s">
        <v>22</v>
      </c>
      <c r="X32" s="357">
        <f>SUM(X22,X25)</f>
        <v>56</v>
      </c>
      <c r="Y32" s="357">
        <f>SUM(Y22,Y25)</f>
        <v>82</v>
      </c>
      <c r="Z32" s="357">
        <f>SUM(Z22,Z25,Z31)</f>
        <v>31</v>
      </c>
      <c r="AA32" s="358" t="s">
        <v>22</v>
      </c>
      <c r="AB32" s="360">
        <f>SUM(AB22,AB25)</f>
        <v>460</v>
      </c>
      <c r="AC32" s="361">
        <f>SUM(AC22,AC25)</f>
        <v>372</v>
      </c>
      <c r="AD32" s="700">
        <f>SUM(AD22,AD25,AD31)</f>
        <v>180</v>
      </c>
      <c r="AE32" s="362">
        <f>SUM(AB32,AC32)</f>
        <v>832</v>
      </c>
      <c r="AF32" s="363"/>
      <c r="AG32" s="363"/>
    </row>
    <row r="33" spans="1:31" s="128" customFormat="1" ht="15.75" customHeight="1" x14ac:dyDescent="0.2">
      <c r="A33" s="920"/>
      <c r="B33" s="921"/>
      <c r="C33" s="921"/>
      <c r="D33" s="921"/>
      <c r="E33" s="921"/>
      <c r="F33" s="921"/>
      <c r="G33" s="921"/>
      <c r="H33" s="921"/>
      <c r="I33" s="921"/>
      <c r="J33" s="921"/>
      <c r="K33" s="921"/>
      <c r="L33" s="921"/>
      <c r="M33" s="921"/>
      <c r="N33" s="921"/>
      <c r="O33" s="921"/>
      <c r="P33" s="921"/>
      <c r="Q33" s="921"/>
      <c r="R33" s="921"/>
      <c r="S33" s="922"/>
      <c r="T33" s="248"/>
      <c r="U33" s="248"/>
      <c r="V33" s="248"/>
      <c r="W33" s="248"/>
      <c r="X33" s="248"/>
      <c r="Y33" s="642"/>
      <c r="Z33" s="642"/>
      <c r="AA33" s="642"/>
      <c r="AB33" s="249"/>
      <c r="AC33" s="249"/>
      <c r="AD33" s="249"/>
      <c r="AE33" s="250"/>
    </row>
    <row r="34" spans="1:31" s="128" customFormat="1" ht="21.75" customHeight="1" thickBot="1" x14ac:dyDescent="0.25">
      <c r="A34" s="923" t="s">
        <v>24</v>
      </c>
      <c r="B34" s="924"/>
      <c r="C34" s="924"/>
      <c r="D34" s="924"/>
      <c r="E34" s="924"/>
      <c r="F34" s="924"/>
      <c r="G34" s="924"/>
      <c r="H34" s="924"/>
      <c r="I34" s="924"/>
      <c r="J34" s="924"/>
      <c r="K34" s="924"/>
      <c r="L34" s="924"/>
      <c r="M34" s="924"/>
      <c r="N34" s="924"/>
      <c r="O34" s="924"/>
      <c r="P34" s="924"/>
      <c r="Q34" s="924"/>
      <c r="R34" s="924"/>
      <c r="S34" s="924"/>
      <c r="T34" s="643"/>
      <c r="U34" s="643"/>
      <c r="V34" s="643"/>
      <c r="W34" s="643"/>
      <c r="X34" s="643"/>
      <c r="Y34" s="643"/>
      <c r="Z34" s="643"/>
      <c r="AA34" s="643"/>
      <c r="AB34" s="644"/>
      <c r="AC34" s="644"/>
      <c r="AD34" s="644"/>
      <c r="AE34" s="645"/>
    </row>
    <row r="35" spans="1:31" s="128" customFormat="1" ht="15.75" customHeight="1" x14ac:dyDescent="0.2">
      <c r="A35" s="438"/>
      <c r="B35" s="439"/>
      <c r="C35" s="440" t="s">
        <v>19</v>
      </c>
      <c r="D35" s="941"/>
      <c r="E35" s="942"/>
      <c r="F35" s="943"/>
      <c r="G35" s="556" t="str">
        <f>IF(COUNTIF(G$11:G$30,"A")+COUNTIF(BÜIGSZAK!G$11:G$78,"A")=0,"0",COUNTIF(G$11:G$30,"A")+COUNTIF(BÜIGSZAK!G$11:G$78,"A"))</f>
        <v>0</v>
      </c>
      <c r="H35" s="394" t="str">
        <f>IF(COUNTIF(I4:I26,"A")=0,"",COUNTIF(I4:I26,"A"))</f>
        <v/>
      </c>
      <c r="I35" s="395"/>
      <c r="J35" s="396"/>
      <c r="K35" s="556" t="str">
        <f>IF(COUNTIF(K$11:K$30,"A")+COUNTIF(BÜIGSZAK!K$11:K$78,"A")=0,"0",COUNTIF(K$11:K$30,"A")+COUNTIF(BÜIGSZAK!K$11:K$78,"A"))</f>
        <v>0</v>
      </c>
      <c r="L35" s="394"/>
      <c r="M35" s="395"/>
      <c r="N35" s="396"/>
      <c r="O35" s="556" t="str">
        <f>IF(COUNTIF(O$11:O$30,"A")+COUNTIF(BÜIGSZAK!O$11:O$78,"A")=0,"0",COUNTIF(O$11:O$30,"A")+COUNTIF(BÜIGSZAK!O$11:O$78,"A"))</f>
        <v>0</v>
      </c>
      <c r="P35" s="394"/>
      <c r="Q35" s="395"/>
      <c r="R35" s="396"/>
      <c r="S35" s="556" t="str">
        <f>IF(COUNTIF(S$11:S$30,"A")+COUNTIF(BÜIGSZAK!S$11:S$78,"A")=0,"0",COUNTIF(S$11:S$30,"A")+COUNTIF(BÜIGSZAK!S$11:S$78,"A"))</f>
        <v>0</v>
      </c>
      <c r="T35" s="394" t="str">
        <f>IF(COUNTIF(U4:U26,"A")=0,"",COUNTIF(U4:U26,"A"))</f>
        <v/>
      </c>
      <c r="U35" s="395"/>
      <c r="V35" s="396"/>
      <c r="W35" s="556" t="str">
        <f>IF(COUNTIF(W$11:W$30,"A")+COUNTIF(BÜIGSZAK!W$11:W$78,"A")=0,"0",COUNTIF(W$11:W$30,"A")+COUNTIF(BÜIGSZAK!W$11:W$78,"A"))</f>
        <v>0</v>
      </c>
      <c r="X35" s="394" t="str">
        <f>IF(COUNTIF(Y4:Y26,"A")=0,"",COUNTIF(Y4:Y26,"A"))</f>
        <v/>
      </c>
      <c r="Y35" s="395"/>
      <c r="Z35" s="396"/>
      <c r="AA35" s="556" t="str">
        <f>IF(COUNTIF(AA$11:AA$30,"A")+COUNTIF(BÜIGSZAK!AA$11:AA$78,"A")=0,"0",COUNTIF(AA$11:AA$30,"A")+COUNTIF(BÜIGSZAK!AA$11:AA$78,"A"))</f>
        <v>0</v>
      </c>
      <c r="AB35" s="397"/>
      <c r="AC35" s="398"/>
      <c r="AD35" s="398"/>
      <c r="AE35" s="399">
        <f>SUM(G35,K35,O35,S35,W35,AA35)</f>
        <v>0</v>
      </c>
    </row>
    <row r="36" spans="1:31" s="128" customFormat="1" ht="15.75" customHeight="1" x14ac:dyDescent="0.2">
      <c r="A36" s="400"/>
      <c r="B36" s="401"/>
      <c r="C36" s="402" t="s">
        <v>20</v>
      </c>
      <c r="D36" s="944"/>
      <c r="E36" s="945"/>
      <c r="F36" s="946"/>
      <c r="G36" s="557" t="str">
        <f>IF(COUNTIF(G$11:G$30,"B")+COUNTIF(BÜIGSZAK!G$11:G$78,"B")=0,"0",COUNTIF(G$11:G$30,"B")+COUNTIF(BÜIGSZAK!G$11:G$78,"B"))</f>
        <v>0</v>
      </c>
      <c r="H36" s="404" t="str">
        <f>IF(COUNTIF(I4:I26,"B")=0,"",COUNTIF(I4:I26,"B"))</f>
        <v/>
      </c>
      <c r="I36" s="405"/>
      <c r="J36" s="406"/>
      <c r="K36" s="557" t="str">
        <f>IF(COUNTIF(K$11:K$30,"B")+COUNTIF(BÜIGSZAK!K$11:K$78,"B")=0,"0",COUNTIF(K$11:K$30,"B")+COUNTIF(BÜIGSZAK!K$11:K$78,"B"))</f>
        <v>0</v>
      </c>
      <c r="L36" s="404"/>
      <c r="M36" s="405"/>
      <c r="N36" s="406"/>
      <c r="O36" s="557" t="str">
        <f>IF(COUNTIF(O$11:O$30,"B")+COUNTIF(BÜIGSZAK!O$11:O$78,"B")=0,"0",COUNTIF(O$11:O$30,"B")+COUNTIF(BÜIGSZAK!O$11:O$78,"B"))</f>
        <v>0</v>
      </c>
      <c r="P36" s="404"/>
      <c r="Q36" s="405"/>
      <c r="R36" s="406"/>
      <c r="S36" s="557" t="str">
        <f>IF(COUNTIF(S$11:S$30,"B")+COUNTIF(BÜIGSZAK!S$11:S$78,"B")=0,"0",COUNTIF(S$11:S$30,"B")+COUNTIF(BÜIGSZAK!S$11:S$78,"B"))</f>
        <v>0</v>
      </c>
      <c r="T36" s="404" t="str">
        <f>IF(COUNTIF(U4:U26,"B")=0,"",COUNTIF(U4:U26,"B"))</f>
        <v/>
      </c>
      <c r="U36" s="405"/>
      <c r="V36" s="406"/>
      <c r="W36" s="557" t="str">
        <f>IF(COUNTIF(W$11:W$30,"B")+COUNTIF(BÜIGSZAK!W$11:W$78,"B")=0,"0",COUNTIF(W$11:W$30,"B")+COUNTIF(BÜIGSZAK!W$11:W$78,"B"))</f>
        <v>0</v>
      </c>
      <c r="X36" s="404" t="str">
        <f>IF(COUNTIF(Y4:Y26,"B")=0,"",COUNTIF(Y4:Y26,"B"))</f>
        <v/>
      </c>
      <c r="Y36" s="405"/>
      <c r="Z36" s="406"/>
      <c r="AA36" s="557" t="str">
        <f>IF(COUNTIF(AA$11:AA$30,"B")+COUNTIF(BÜIGSZAK!AA$11:AA$78,"B")=0,"0",COUNTIF(AA$11:AA$30,"B")+COUNTIF(BÜIGSZAK!AA$11:AA$78,"B"))</f>
        <v>0</v>
      </c>
      <c r="AB36" s="407"/>
      <c r="AC36" s="408"/>
      <c r="AD36" s="408"/>
      <c r="AE36" s="409">
        <f t="shared" ref="AE36:AE44" si="15">SUM(G36,K36,O36,S36,W36,AA36)</f>
        <v>0</v>
      </c>
    </row>
    <row r="37" spans="1:31" s="128" customFormat="1" ht="15.75" customHeight="1" x14ac:dyDescent="0.2">
      <c r="A37" s="400"/>
      <c r="B37" s="401"/>
      <c r="C37" s="402" t="s">
        <v>356</v>
      </c>
      <c r="D37" s="944"/>
      <c r="E37" s="945"/>
      <c r="F37" s="946"/>
      <c r="G37" s="557">
        <f>IF(COUNTIF(G$11:G$30,"ÉÉ")+COUNTIF(G$11:G$30,"ÉÉ(Z)")+COUNTIF(BÜIGSZAK!G$11:G$78,"ÉÉ")+COUNTIF(BÜIGSZAK!G$11:G$78,"ÉÉ(Z)")=0,"0",COUNTIF(G$11:G$30,"ÉÉ")+COUNTIF(G$11:G$30,"ÉÉ(Z)")+COUNTIF(BÜIGSZAK!G$11:G$78,"ÉÉ")+COUNTIF(BÜIGSZAK!G$11:G$78,"ÉÉ(Z)"))</f>
        <v>4</v>
      </c>
      <c r="H37" s="404" t="str">
        <f>IF(COUNTIF(I4:I26,"ÉÉ")=0,"",COUNTIF(I4:I26,"ÉÉ"))</f>
        <v/>
      </c>
      <c r="I37" s="405"/>
      <c r="J37" s="406"/>
      <c r="K37" s="557">
        <f>IF(COUNTIF(K$11:K$30,"ÉÉ")+COUNTIF(K$11:K$30,"ÉÉ(Z)")+COUNTIF(BÜIGSZAK!K$11:K$78,"ÉÉ")+COUNTIF(BÜIGSZAK!K$11:K$78,"ÉÉ(Z)")=0,"0",COUNTIF(K$11:K$30,"ÉÉ")+COUNTIF(K$11:K$30,"ÉÉ(Z)")+COUNTIF(BÜIGSZAK!K$11:K$78,"ÉÉ")+COUNTIF(BÜIGSZAK!K$11:K$78,"ÉÉ(Z)"))</f>
        <v>1</v>
      </c>
      <c r="L37" s="404"/>
      <c r="M37" s="405"/>
      <c r="N37" s="406"/>
      <c r="O37" s="557">
        <f>IF(COUNTIF(O$11:O$30,"ÉÉ")+COUNTIF(O$11:O$30,"ÉÉ(Z)")+COUNTIF(BÜIGSZAK!O$11:O$78,"ÉÉ")+COUNTIF(BÜIGSZAK!O$11:O$78,"ÉÉ(Z)")=0,"0",COUNTIF(O$11:O$30,"ÉÉ")+COUNTIF(O$11:O$30,"ÉÉ(Z)")+COUNTIF(BÜIGSZAK!O$11:O$78,"ÉÉ")+COUNTIF(BÜIGSZAK!O$11:O$78,"ÉÉ(Z)"))</f>
        <v>2</v>
      </c>
      <c r="P37" s="404"/>
      <c r="Q37" s="405"/>
      <c r="R37" s="406"/>
      <c r="S37" s="557">
        <f>IF(COUNTIF(S$11:S$30,"ÉÉ")+COUNTIF(S$11:S$30,"ÉÉ(Z)")+COUNTIF(BÜIGSZAK!S$11:S$78,"ÉÉ")+COUNTIF(BÜIGSZAK!S$11:S$78,"ÉÉ(Z)")=0,"0",COUNTIF(S$11:S$30,"ÉÉ")+COUNTIF(S$11:S$30,"ÉÉ(Z)")+COUNTIF(BÜIGSZAK!S$11:S$78,"ÉÉ")+COUNTIF(BÜIGSZAK!S$11:S$78,"ÉÉ(Z)"))</f>
        <v>3</v>
      </c>
      <c r="T37" s="404" t="str">
        <f>IF(COUNTIF(U4:U26,"ÉÉ")=0,"",COUNTIF(U4:U26,"ÉÉ"))</f>
        <v/>
      </c>
      <c r="U37" s="405"/>
      <c r="V37" s="406"/>
      <c r="W37" s="557">
        <f>IF(COUNTIF(W$11:W$30,"ÉÉ")+COUNTIF(W$11:W$30,"ÉÉ(Z)")+COUNTIF(BÜIGSZAK!W$11:W$78,"ÉÉ")+COUNTIF(BÜIGSZAK!W$11:W$78,"ÉÉ(Z)")=0,"0",COUNTIF(W$11:W$30,"ÉÉ")+COUNTIF(W$11:W$30,"ÉÉ(Z)")+COUNTIF(BÜIGSZAK!W$11:W$78,"ÉÉ")+COUNTIF(BÜIGSZAK!W$11:W$78,"ÉÉ(Z)"))</f>
        <v>2</v>
      </c>
      <c r="X37" s="404" t="str">
        <f>IF(COUNTIF(Y4:Y26,"ÉÉ")=0,"",COUNTIF(Y4:Y26,"ÉÉ"))</f>
        <v/>
      </c>
      <c r="Y37" s="405"/>
      <c r="Z37" s="406"/>
      <c r="AA37" s="557">
        <f>IF(COUNTIF(AA$11:AA$30,"ÉÉ")+COUNTIF(AA$11:AA$30,"ÉÉ(Z)")+COUNTIF(BÜIGSZAK!AA$11:AA$78,"ÉÉ")+COUNTIF(BÜIGSZAK!AA$11:AA$78,"ÉÉ(Z)")=0,"0",COUNTIF(AA$11:AA$30,"ÉÉ")+COUNTIF(AA$11:AA$30,"ÉÉ(Z)")+COUNTIF(BÜIGSZAK!AA$11:AA$78,"ÉÉ")+COUNTIF(BÜIGSZAK!AA$11:AA$78,"ÉÉ(Z)"))</f>
        <v>3</v>
      </c>
      <c r="AB37" s="407"/>
      <c r="AC37" s="408"/>
      <c r="AD37" s="408"/>
      <c r="AE37" s="409">
        <f t="shared" si="15"/>
        <v>15</v>
      </c>
    </row>
    <row r="38" spans="1:31" s="128" customFormat="1" ht="15.75" customHeight="1" x14ac:dyDescent="0.2">
      <c r="A38" s="400"/>
      <c r="B38" s="401"/>
      <c r="C38" s="402" t="s">
        <v>357</v>
      </c>
      <c r="D38" s="944"/>
      <c r="E38" s="945"/>
      <c r="F38" s="946"/>
      <c r="G38" s="557">
        <f>IF(COUNTIF(G$11:G$30,"GYJ")+COUNTIF(G$11:G$30,"GYJ(Z)")+COUNTIF(BÜIGSZAK!G$11:G$78,"GYJ")+COUNTIF(BÜIGSZAK!G$11:G$78,"GYJ(Z)")=0,"0",COUNTIF(G$11:G$30,"GYJ")+COUNTIF(G$11:G$30,"GYJ(Z)")+COUNTIF(BÜIGSZAK!G$11:G$78,"GYJ")+COUNTIF(BÜIGSZAK!G$11:G$78,"GYJ(Z)"))</f>
        <v>1</v>
      </c>
      <c r="H38" s="404" t="str">
        <f>IF(COUNTIF(I4:I26,"GYJ")=0,"",COUNTIF(I4:I26,"GYJ"))</f>
        <v/>
      </c>
      <c r="I38" s="405"/>
      <c r="J38" s="406"/>
      <c r="K38" s="557">
        <f>IF(COUNTIF(K$11:K$30,"GYJ")+COUNTIF(K$11:K$30,"GYJ(Z)")+COUNTIF(BÜIGSZAK!K$11:K$78,"GYJ")+COUNTIF(BÜIGSZAK!K$11:K$78,"GYJ(Z)")=0,"0",COUNTIF(K$11:K$30,"GYJ")+COUNTIF(K$11:K$30,"GYJ(Z)")+COUNTIF(BÜIGSZAK!K$11:K$78,"GYJ")+COUNTIF(BÜIGSZAK!K$11:K$78,"GYJ(Z)"))</f>
        <v>4</v>
      </c>
      <c r="L38" s="404"/>
      <c r="M38" s="405"/>
      <c r="N38" s="406"/>
      <c r="O38" s="557">
        <f>IF(COUNTIF(O$11:O$30,"GYJ")+COUNTIF(O$11:O$30,"GYJ(Z)")+COUNTIF(BÜIGSZAK!O$11:O$78,"GYJ")+COUNTIF(BÜIGSZAK!O$11:O$78,"GYJ(Z)")=0,"0",COUNTIF(O$11:O$30,"GYJ")+COUNTIF(O$11:O$30,"GYJ(Z)")+COUNTIF(BÜIGSZAK!O$11:O$78,"GYJ")+COUNTIF(BÜIGSZAK!O$11:O$78,"GYJ(Z)"))</f>
        <v>4</v>
      </c>
      <c r="P38" s="404"/>
      <c r="Q38" s="405"/>
      <c r="R38" s="406"/>
      <c r="S38" s="557">
        <f>IF(COUNTIF(S$11:S$30,"GYJ")+COUNTIF(S$11:S$30,"GYJ(Z)")+COUNTIF(BÜIGSZAK!S$11:S$78,"GYJ")+COUNTIF(BÜIGSZAK!S$11:S$78,"GYJ(Z)")=0,"0",COUNTIF(S$11:S$30,"GYJ")+COUNTIF(S$11:S$30,"GYJ(Z)")+COUNTIF(BÜIGSZAK!S$11:S$78,"GYJ")+COUNTIF(BÜIGSZAK!S$11:S$78,"GYJ(Z)"))</f>
        <v>4</v>
      </c>
      <c r="T38" s="404" t="str">
        <f>IF(COUNTIF(U4:U26,"GYJ")=0,"",COUNTIF(U4:U26,"GYJ"))</f>
        <v/>
      </c>
      <c r="U38" s="405"/>
      <c r="V38" s="406"/>
      <c r="W38" s="557">
        <f>IF(COUNTIF(W$11:W$30,"GYJ")+COUNTIF(W$11:W$30,"GYJ(Z)")+COUNTIF(BÜIGSZAK!W$11:W$78,"GYJ")+COUNTIF(BÜIGSZAK!W$11:W$78,"GYJ(Z)")=0,"0",COUNTIF(W$11:W$30,"GYJ")+COUNTIF(W$11:W$30,"GYJ(Z)")+COUNTIF(BÜIGSZAK!W$11:W$78,"GYJ")+COUNTIF(BÜIGSZAK!W$11:W$78,"GYJ(Z)"))</f>
        <v>3</v>
      </c>
      <c r="X38" s="404" t="str">
        <f>IF(COUNTIF(Y4:Y26,"GYJ")=0,"",COUNTIF(Y4:Y26,"GYJ"))</f>
        <v/>
      </c>
      <c r="Y38" s="405"/>
      <c r="Z38" s="406"/>
      <c r="AA38" s="557">
        <f>IF(COUNTIF(AA$11:AA$30,"GYJ")+COUNTIF(AA$11:AA$30,"GYJ(Z)")+COUNTIF(BÜIGSZAK!AA$11:AA$78,"GYJ")+COUNTIF(BÜIGSZAK!AA$11:AA$78,"GYJ(Z)")=0,"0",COUNTIF(AA$11:AA$30,"GYJ")+COUNTIF(AA$11:AA$30,"GYJ(Z)")+COUNTIF(BÜIGSZAK!AA$11:AA$78,"GYJ")+COUNTIF(BÜIGSZAK!AA$11:AA$78,"GYJ(Z)"))</f>
        <v>7</v>
      </c>
      <c r="AB38" s="407"/>
      <c r="AC38" s="408"/>
      <c r="AD38" s="408"/>
      <c r="AE38" s="409">
        <f t="shared" si="15"/>
        <v>23</v>
      </c>
    </row>
    <row r="39" spans="1:31" s="128" customFormat="1" ht="15.75" customHeight="1" x14ac:dyDescent="0.2">
      <c r="A39" s="400"/>
      <c r="B39" s="401"/>
      <c r="C39" s="410" t="s">
        <v>358</v>
      </c>
      <c r="D39" s="944"/>
      <c r="E39" s="945"/>
      <c r="F39" s="946"/>
      <c r="G39" s="557">
        <f>IF(COUNTIF(G$11:G$30,"K")+COUNTIF(G$11:G$30,"K(Z)")+COUNTIF(BÜIGSZAK!G$11:G$78,"K")+COUNTIF(BÜIGSZAK!G$11:G$78,"K(Z)")=0,"0",COUNTIF(G$11:G$30,"K")+COUNTIF(G$11:G$30,"K(Z)")+COUNTIF(BÜIGSZAK!G$11:G$78,"K")+COUNTIF(BÜIGSZAK!G$11:G$78,"K(Z)"))</f>
        <v>2</v>
      </c>
      <c r="H39" s="404" t="str">
        <f>IF(COUNTIF(I4:I26,"K")=0,"",COUNTIF(I4:I26,"K"))</f>
        <v/>
      </c>
      <c r="I39" s="405"/>
      <c r="J39" s="406"/>
      <c r="K39" s="557">
        <f>IF(COUNTIF(K$11:K$30,"K")+COUNTIF(K$11:K$30,"K(Z)")+COUNTIF(BÜIGSZAK!K$11:K$78,"K")+COUNTIF(BÜIGSZAK!K$11:K$78,"K(Z)")=0,"0",COUNTIF(K$11:K$30,"K")+COUNTIF(K$11:K$30,"K(Z)")+COUNTIF(BÜIGSZAK!K$11:K$78,"K")+COUNTIF(BÜIGSZAK!K$11:K$78,"K(Z)"))</f>
        <v>4</v>
      </c>
      <c r="L39" s="404"/>
      <c r="M39" s="405"/>
      <c r="N39" s="406"/>
      <c r="O39" s="557">
        <f>IF(COUNTIF(O$11:O$30,"K")+COUNTIF(O$11:O$30,"K(Z)")+COUNTIF(BÜIGSZAK!O$11:O$78,"K")+COUNTIF(BÜIGSZAK!O$11:O$78,"K(Z)")=0,"0",COUNTIF(O$11:O$30,"K")+COUNTIF(O$11:O$30,"K(Z)")+COUNTIF(BÜIGSZAK!O$11:O$78,"K")+COUNTIF(BÜIGSZAK!O$11:O$78,"K(Z)"))</f>
        <v>5</v>
      </c>
      <c r="P39" s="404"/>
      <c r="Q39" s="405"/>
      <c r="R39" s="406"/>
      <c r="S39" s="557">
        <f>IF(COUNTIF(S$11:S$30,"K")+COUNTIF(S$11:S$30,"K(Z)")+COUNTIF(BÜIGSZAK!S$11:S$78,"K")+COUNTIF(BÜIGSZAK!S$11:S$78,"K(Z)")=0,"0",COUNTIF(S$11:S$30,"K")+COUNTIF(S$11:S$30,"K(Z)")+COUNTIF(BÜIGSZAK!S$11:S$78,"K")+COUNTIF(BÜIGSZAK!S$11:S$78,"K(Z)"))</f>
        <v>5</v>
      </c>
      <c r="T39" s="404" t="str">
        <f>IF(COUNTIF(U4:U26,"K")=0,"",COUNTIF(U4:U26,"K"))</f>
        <v/>
      </c>
      <c r="U39" s="405"/>
      <c r="V39" s="406"/>
      <c r="W39" s="557">
        <f>IF(COUNTIF(W$11:W$30,"K")+COUNTIF(W$11:W$30,"K(Z)")+COUNTIF(BÜIGSZAK!W$11:W$78,"K")+COUNTIF(BÜIGSZAK!W$11:W$78,"K(Z)")=0,"0",COUNTIF(W$11:W$30,"K")+COUNTIF(W$11:W$30,"K(Z)")+COUNTIF(BÜIGSZAK!W$11:W$78,"K")+COUNTIF(BÜIGSZAK!W$11:W$78,"K(Z)"))</f>
        <v>6</v>
      </c>
      <c r="X39" s="404" t="str">
        <f>IF(COUNTIF(Y4:Y26,"K")=0,"",COUNTIF(Y4:Y26,"K"))</f>
        <v/>
      </c>
      <c r="Y39" s="405"/>
      <c r="Z39" s="406"/>
      <c r="AA39" s="557">
        <f>IF(COUNTIF(AA$11:AA$30,"K")+COUNTIF(AA$11:AA$30,"K(Z)")+COUNTIF(BÜIGSZAK!AA$11:AA$78,"K")+COUNTIF(BÜIGSZAK!AA$11:AA$78,"K(Z)")=0,"0",COUNTIF(AA$11:AA$30,"K")+COUNTIF(AA$11:AA$30,"K(Z)")+COUNTIF(BÜIGSZAK!AA$11:AA$78,"K")+COUNTIF(BÜIGSZAK!AA$11:AA$78,"K(Z)"))</f>
        <v>3</v>
      </c>
      <c r="AB39" s="407"/>
      <c r="AC39" s="408"/>
      <c r="AD39" s="408"/>
      <c r="AE39" s="409">
        <f t="shared" si="15"/>
        <v>25</v>
      </c>
    </row>
    <row r="40" spans="1:31" s="128" customFormat="1" ht="15.75" customHeight="1" x14ac:dyDescent="0.2">
      <c r="A40" s="400"/>
      <c r="B40" s="401"/>
      <c r="C40" s="402" t="s">
        <v>21</v>
      </c>
      <c r="D40" s="944"/>
      <c r="E40" s="945"/>
      <c r="F40" s="946"/>
      <c r="G40" s="557" t="str">
        <f>IF(COUNTIF(G$11:G$30,"AV")+COUNTIF(BÜIGSZAK!G$11:G$78,"AV")=0,"0",COUNTIF(G$11:G$30,"AV")+COUNTIF(BÜIGSZAK!G$11:G$78,"AV"))</f>
        <v>0</v>
      </c>
      <c r="H40" s="404" t="str">
        <f>IF(COUNTIF(I4:I26,"AV")=0,"",COUNTIF(I4:I26,"AV"))</f>
        <v/>
      </c>
      <c r="I40" s="405"/>
      <c r="J40" s="406"/>
      <c r="K40" s="557" t="str">
        <f>IF(COUNTIF(K$11:K$30,"AV")+COUNTIF(BÜIGSZAK!K$11:K$78,"AV")=0,"0",COUNTIF(K$11:K$30,"AV")+COUNTIF(BÜIGSZAK!K$11:K$78,"AV"))</f>
        <v>0</v>
      </c>
      <c r="L40" s="404"/>
      <c r="M40" s="405"/>
      <c r="N40" s="406"/>
      <c r="O40" s="557" t="str">
        <f>IF(COUNTIF(O$11:O$30,"AV")+COUNTIF(BÜIGSZAK!O$11:O$78,"AV")=0,"0",COUNTIF(O$11:O$30,"AV")+COUNTIF(BÜIGSZAK!O$11:O$78,"AV"))</f>
        <v>0</v>
      </c>
      <c r="P40" s="404"/>
      <c r="Q40" s="405"/>
      <c r="R40" s="406"/>
      <c r="S40" s="557" t="str">
        <f>IF(COUNTIF(S$11:S$30,"AV")+COUNTIF(BÜIGSZAK!S$11:S$78,"AV")=0,"0",COUNTIF(S$11:S$30,"AV")+COUNTIF(BÜIGSZAK!S$11:S$78,"AV"))</f>
        <v>0</v>
      </c>
      <c r="T40" s="404" t="str">
        <f>IF(COUNTIF(U4:U26,"AV")=0,"",COUNTIF(U4:U26,"AV"))</f>
        <v/>
      </c>
      <c r="U40" s="405"/>
      <c r="V40" s="406"/>
      <c r="W40" s="557" t="str">
        <f>IF(COUNTIF(W$11:W$30,"AV")+COUNTIF(BÜIGSZAK!W$11:W$78,"AV")=0,"0",COUNTIF(W$11:W$30,"AV")+COUNTIF(BÜIGSZAK!W$11:W$78,"AV"))</f>
        <v>0</v>
      </c>
      <c r="X40" s="404" t="str">
        <f>IF(COUNTIF(Y4:Y26,"AV")=0,"",COUNTIF(Y4:Y26,"AV"))</f>
        <v/>
      </c>
      <c r="Y40" s="405"/>
      <c r="Z40" s="406"/>
      <c r="AA40" s="557" t="str">
        <f>IF(COUNTIF(AA$11:AA$30,"AV")+COUNTIF(BÜIGSZAK!AA$11:AA$78,"AV")=0,"0",COUNTIF(AA$11:AA$30,"AV")+COUNTIF(BÜIGSZAK!AA$11:AA$78,"AV"))</f>
        <v>0</v>
      </c>
      <c r="AB40" s="407"/>
      <c r="AC40" s="408"/>
      <c r="AD40" s="408"/>
      <c r="AE40" s="409">
        <f t="shared" si="15"/>
        <v>0</v>
      </c>
    </row>
    <row r="41" spans="1:31" s="128" customFormat="1" ht="15.75" customHeight="1" x14ac:dyDescent="0.2">
      <c r="A41" s="400"/>
      <c r="B41" s="401"/>
      <c r="C41" s="402" t="s">
        <v>117</v>
      </c>
      <c r="D41" s="944"/>
      <c r="E41" s="945"/>
      <c r="F41" s="946"/>
      <c r="G41" s="557" t="str">
        <f>IF(COUNTIF(G$11:G$30,"KV")+COUNTIF(BÜIGSZAK!G$11:G$78,"KV")=0,"0",COUNTIF(G$11:G$30,"KV")+COUNTIF(BÜIGSZAK!G$11:G$78,"KV"))</f>
        <v>0</v>
      </c>
      <c r="H41" s="404" t="str">
        <f>IF(COUNTIF(I4:I26,"KV")=0,"",COUNTIF(I4:I26,"KV"))</f>
        <v/>
      </c>
      <c r="I41" s="405"/>
      <c r="J41" s="406"/>
      <c r="K41" s="557" t="str">
        <f>IF(COUNTIF(K$11:K$30,"KV")+COUNTIF(BÜIGSZAK!K$11:K$78,"KV")=0,"0",COUNTIF(K$11:K$30,"KV")+COUNTIF(BÜIGSZAK!K$11:K$78,"KV"))</f>
        <v>0</v>
      </c>
      <c r="L41" s="404"/>
      <c r="M41" s="405"/>
      <c r="N41" s="406"/>
      <c r="O41" s="557" t="str">
        <f>IF(COUNTIF(O$11:O$30,"KV")+COUNTIF(BÜIGSZAK!O$11:O$78,"KV")=0,"0",COUNTIF(O$11:O$30,"KV")+COUNTIF(BÜIGSZAK!O$11:O$78,"KV"))</f>
        <v>0</v>
      </c>
      <c r="P41" s="404"/>
      <c r="Q41" s="405"/>
      <c r="R41" s="406"/>
      <c r="S41" s="557" t="str">
        <f>IF(COUNTIF(S$11:S$30,"KV")+COUNTIF(BÜIGSZAK!S$11:S$78,"KV")=0,"0",COUNTIF(S$11:S$30,"KV")+COUNTIF(BÜIGSZAK!S$11:S$78,"KV"))</f>
        <v>0</v>
      </c>
      <c r="T41" s="404" t="str">
        <f>IF(COUNTIF(U4:U26,"KV")=0,"",COUNTIF(U4:U26,"KV"))</f>
        <v/>
      </c>
      <c r="U41" s="405"/>
      <c r="V41" s="406"/>
      <c r="W41" s="557" t="str">
        <f>IF(COUNTIF(W$11:W$30,"KV")+COUNTIF(BÜIGSZAK!W$11:W$78,"KV")=0,"0",COUNTIF(W$11:W$30,"KV")+COUNTIF(BÜIGSZAK!W$11:W$78,"KV"))</f>
        <v>0</v>
      </c>
      <c r="X41" s="404" t="str">
        <f>IF(COUNTIF(Y4:Y26,"KV")=0,"",COUNTIF(Y4:Y26,"KV"))</f>
        <v/>
      </c>
      <c r="Y41" s="405"/>
      <c r="Z41" s="406"/>
      <c r="AA41" s="557" t="str">
        <f>IF(COUNTIF(AA$11:AA$30,"KV")+COUNTIF(BÜIGSZAK!AA$11:AA$78,"KV")=0,"0",COUNTIF(AA$11:AA$30,"KV")+COUNTIF(BÜIGSZAK!AA$11:AA$78,"KV"))</f>
        <v>0</v>
      </c>
      <c r="AB41" s="407"/>
      <c r="AC41" s="408"/>
      <c r="AD41" s="408"/>
      <c r="AE41" s="409">
        <f t="shared" si="15"/>
        <v>0</v>
      </c>
    </row>
    <row r="42" spans="1:31" s="128" customFormat="1" ht="15.75" customHeight="1" x14ac:dyDescent="0.2">
      <c r="A42" s="400"/>
      <c r="B42" s="401"/>
      <c r="C42" s="402" t="s">
        <v>118</v>
      </c>
      <c r="D42" s="944"/>
      <c r="E42" s="945"/>
      <c r="F42" s="946"/>
      <c r="G42" s="557" t="str">
        <f>IF(COUNTIF(G$11:G$30,"SZG")+COUNTIF(BÜIGSZAK!G$11:G$78,"SZG")=0,"0",COUNTIF(G$11:G$30,"SZG")+COUNTIF(BÜIGSZAK!G$11:G$78,"SZG"))</f>
        <v>0</v>
      </c>
      <c r="H42" s="404" t="str">
        <f>IF(COUNTIF(I4:I26,"SZG")=0,"",COUNTIF(I4:I26,"SZG"))</f>
        <v/>
      </c>
      <c r="I42" s="405"/>
      <c r="J42" s="406"/>
      <c r="K42" s="557" t="str">
        <f>IF(COUNTIF(K$11:K$30,"SZG")+COUNTIF(BÜIGSZAK!K$11:K$78,"SZG")=0,"0",COUNTIF(K$11:K$30,"SZG")+COUNTIF(BÜIGSZAK!K$11:K$78,"SZG"))</f>
        <v>0</v>
      </c>
      <c r="L42" s="404"/>
      <c r="M42" s="405"/>
      <c r="N42" s="406"/>
      <c r="O42" s="557" t="str">
        <f>IF(COUNTIF(O$11:O$30,"SZG")+COUNTIF(BÜIGSZAK!O$11:O$78,"SZG")=0,"0",COUNTIF(O$11:O$30,"SZG")+COUNTIF(BÜIGSZAK!O$11:O$78,"SZG"))</f>
        <v>0</v>
      </c>
      <c r="P42" s="404"/>
      <c r="Q42" s="405"/>
      <c r="R42" s="406"/>
      <c r="S42" s="557">
        <f>IF(COUNTIF(S$11:S$30,"SZG")+COUNTIF(BÜIGSZAK!S$11:S$78,"SZG")=0,"0",COUNTIF(S$11:S$30,"SZG")+COUNTIF(BÜIGSZAK!S$11:S$78,"SZG"))</f>
        <v>1</v>
      </c>
      <c r="T42" s="404" t="str">
        <f>IF(COUNTIF(U4:U26,"SZG")=0,"",COUNTIF(U4:U26,"SZG"))</f>
        <v/>
      </c>
      <c r="U42" s="405"/>
      <c r="V42" s="406"/>
      <c r="W42" s="557">
        <f>IF(COUNTIF(W$11:W$30,"SZG")+COUNTIF(BÜIGSZAK!W$11:W$78,"SZG")=0,"0",COUNTIF(W$11:W$30,"SZG")+COUNTIF(BÜIGSZAK!W$11:W$78,"SZG"))</f>
        <v>1</v>
      </c>
      <c r="X42" s="404" t="str">
        <f>IF(COUNTIF(Y4:Y26,"SZG")=0,"",COUNTIF(Y4:Y26,"SZG"))</f>
        <v/>
      </c>
      <c r="Y42" s="405"/>
      <c r="Z42" s="406"/>
      <c r="AA42" s="557" t="str">
        <f>IF(COUNTIF(AA$11:AA$30,"SZG")+COUNTIF(BÜIGSZAK!AA$11:AA$78,"SZG")=0,"0",COUNTIF(AA$11:AA$30,"SZG")+COUNTIF(BÜIGSZAK!AA$11:AA$78,"SZG"))</f>
        <v>0</v>
      </c>
      <c r="AB42" s="407"/>
      <c r="AC42" s="408"/>
      <c r="AD42" s="408"/>
      <c r="AE42" s="409">
        <f t="shared" si="15"/>
        <v>2</v>
      </c>
    </row>
    <row r="43" spans="1:31" s="128" customFormat="1" ht="15.75" customHeight="1" x14ac:dyDescent="0.2">
      <c r="A43" s="400"/>
      <c r="B43" s="401"/>
      <c r="C43" s="402" t="s">
        <v>119</v>
      </c>
      <c r="D43" s="944"/>
      <c r="E43" s="945"/>
      <c r="F43" s="946"/>
      <c r="G43" s="557" t="str">
        <f>IF(COUNTIF(G$11:G$30,"ZV")+COUNTIF(BÜIGSZAK!G$11:G$78,"ZV")=0,"0",COUNTIF(G$11:G$30,"ZV")+COUNTIF(BÜIGSZAK!G$11:G$78,"ZV"))</f>
        <v>0</v>
      </c>
      <c r="H43" s="404" t="str">
        <f>IF(COUNTIF(I4:I26,"ZV")=0,"",COUNTIF(I4:I26,"ZV"))</f>
        <v/>
      </c>
      <c r="I43" s="405"/>
      <c r="J43" s="406"/>
      <c r="K43" s="557" t="str">
        <f>IF(COUNTIF(K$11:K$30,"ZV")+COUNTIF(BÜIGSZAK!K$11:K$78,"ZV")=0,"0",COUNTIF(K$11:K$30,"ZV")+COUNTIF(BÜIGSZAK!K$11:K$78,"ZV"))</f>
        <v>0</v>
      </c>
      <c r="L43" s="404"/>
      <c r="M43" s="405"/>
      <c r="N43" s="406"/>
      <c r="O43" s="557" t="str">
        <f>IF(COUNTIF(O$11:O$30,"ZV")+COUNTIF(BÜIGSZAK!O$11:O$78,"ZV")=0,"0",COUNTIF(O$11:O$30,"ZV")+COUNTIF(BÜIGSZAK!O$11:O$78,"ZV"))</f>
        <v>0</v>
      </c>
      <c r="P43" s="404"/>
      <c r="Q43" s="405"/>
      <c r="R43" s="406"/>
      <c r="S43" s="557" t="str">
        <f>IF(COUNTIF(S$11:S$30,"ZV")+COUNTIF(BÜIGSZAK!S$11:S$78,"ZV")=0,"0",COUNTIF(S$11:S$30,"ZV")+COUNTIF(BÜIGSZAK!S$11:S$78,"ZV"))</f>
        <v>0</v>
      </c>
      <c r="T43" s="404" t="str">
        <f>IF(COUNTIF(U4:U26,"ZV")=0,"",COUNTIF(U4:U26,"ZV"))</f>
        <v/>
      </c>
      <c r="U43" s="405"/>
      <c r="V43" s="406"/>
      <c r="W43" s="557" t="str">
        <f>IF(COUNTIF(W$11:W$30,"ZV")+COUNTIF(BÜIGSZAK!W$11:W$78,"ZV")=0,"0",COUNTIF(W$11:W$30,"ZV")+COUNTIF(BÜIGSZAK!W$11:W$78,"ZV"))</f>
        <v>0</v>
      </c>
      <c r="X43" s="411" t="str">
        <f>IF(COUNTIF(Y4:Y26,"ZV")=0,"",COUNTIF(Y4:Y26,"ZV"))</f>
        <v/>
      </c>
      <c r="Y43" s="412"/>
      <c r="Z43" s="413"/>
      <c r="AA43" s="557">
        <f>IF(COUNTIF(AA$11:AA$30,"ZV")+COUNTIF(BÜIGSZAK!AA$11:AA$78,"ZV")=0,"0",COUNTIF(AA$11:AA$30,"ZV")+COUNTIF(BÜIGSZAK!AA$11:AA$78,"ZV"))</f>
        <v>3</v>
      </c>
      <c r="AB43" s="407"/>
      <c r="AC43" s="408"/>
      <c r="AD43" s="408"/>
      <c r="AE43" s="409">
        <f>SUM(G43,K43,O43,S43,W43,AA43)</f>
        <v>3</v>
      </c>
    </row>
    <row r="44" spans="1:31" s="128" customFormat="1" ht="15.75" customHeight="1" thickBot="1" x14ac:dyDescent="0.25">
      <c r="A44" s="430"/>
      <c r="B44" s="431"/>
      <c r="C44" s="432" t="s">
        <v>27</v>
      </c>
      <c r="D44" s="947"/>
      <c r="E44" s="948"/>
      <c r="F44" s="949"/>
      <c r="G44" s="433">
        <f>IF(SUM(G35:G43)=0,"",SUM(G35:G43))</f>
        <v>7</v>
      </c>
      <c r="H44" s="947" t="str">
        <f>IF(SUM(I35:I43)=0,"",SUM(I35:I43))</f>
        <v/>
      </c>
      <c r="I44" s="948"/>
      <c r="J44" s="949"/>
      <c r="K44" s="433">
        <f>IF(SUM(K35:K43)=0,"",SUM(K35:K43))</f>
        <v>9</v>
      </c>
      <c r="L44" s="947"/>
      <c r="M44" s="948"/>
      <c r="N44" s="949"/>
      <c r="O44" s="433">
        <f>IF(SUM(O35:O43)=0,"",SUM(O35:O43))</f>
        <v>11</v>
      </c>
      <c r="P44" s="947"/>
      <c r="Q44" s="948"/>
      <c r="R44" s="949"/>
      <c r="S44" s="433">
        <f>IF(SUM(S35:S43)=0,"",SUM(S35:S43))</f>
        <v>13</v>
      </c>
      <c r="T44" s="947" t="str">
        <f>IF(SUM(U35:U43)=0,"",SUM(U35:U43))</f>
        <v/>
      </c>
      <c r="U44" s="948"/>
      <c r="V44" s="949"/>
      <c r="W44" s="433">
        <f>IF(SUM(W35:W43)=0,"",SUM(W35:W43))</f>
        <v>12</v>
      </c>
      <c r="X44" s="434"/>
      <c r="Y44" s="435"/>
      <c r="Z44" s="436"/>
      <c r="AA44" s="433">
        <f>IF(SUM(AA35:AA43)=0,"",SUM(AA35:AA43))</f>
        <v>16</v>
      </c>
      <c r="AB44" s="947"/>
      <c r="AC44" s="948"/>
      <c r="AD44" s="949"/>
      <c r="AE44" s="437">
        <f t="shared" si="15"/>
        <v>68</v>
      </c>
    </row>
    <row r="45" spans="1:31" s="128" customFormat="1" ht="15.75" customHeight="1" thickTop="1" x14ac:dyDescent="0.2">
      <c r="A45" s="646"/>
      <c r="B45" s="647"/>
      <c r="C45" s="648"/>
      <c r="D45" s="649"/>
      <c r="E45" s="650"/>
      <c r="F45" s="649"/>
      <c r="G45" s="649"/>
      <c r="H45" s="650"/>
      <c r="I45" s="649"/>
      <c r="J45" s="651"/>
      <c r="K45" s="651"/>
      <c r="L45" s="649"/>
      <c r="M45" s="650"/>
      <c r="N45" s="649"/>
      <c r="O45" s="649"/>
      <c r="P45" s="650"/>
      <c r="Q45" s="649"/>
      <c r="R45" s="651"/>
      <c r="S45" s="650"/>
      <c r="T45" s="652"/>
      <c r="U45" s="653"/>
    </row>
    <row r="46" spans="1:31" s="128" customFormat="1" ht="15.75" customHeight="1" x14ac:dyDescent="0.2">
      <c r="A46" s="261"/>
      <c r="B46" s="262"/>
      <c r="C46" s="263"/>
      <c r="D46" s="691"/>
      <c r="E46" s="691"/>
      <c r="F46" s="691"/>
      <c r="G46" s="691"/>
      <c r="H46" s="691"/>
      <c r="I46" s="691"/>
      <c r="J46" s="691"/>
      <c r="K46" s="691"/>
      <c r="L46" s="691"/>
      <c r="M46" s="691"/>
      <c r="N46" s="691"/>
      <c r="O46" s="691"/>
      <c r="P46" s="691"/>
      <c r="Q46" s="691"/>
      <c r="R46" s="691"/>
      <c r="S46" s="691"/>
      <c r="T46" s="691"/>
      <c r="U46" s="691"/>
      <c r="V46" s="691"/>
      <c r="W46" s="691"/>
      <c r="X46" s="691"/>
      <c r="Y46" s="691"/>
    </row>
    <row r="47" spans="1:31" s="128" customFormat="1" ht="15.75" customHeight="1" x14ac:dyDescent="0.2">
      <c r="A47" s="646"/>
      <c r="B47" s="647"/>
      <c r="C47" s="648"/>
      <c r="D47" s="649"/>
      <c r="E47" s="650"/>
      <c r="F47" s="649"/>
      <c r="G47" s="649"/>
      <c r="H47" s="650"/>
      <c r="I47" s="649"/>
      <c r="J47" s="651"/>
      <c r="K47" s="651"/>
      <c r="L47" s="649"/>
      <c r="M47" s="650"/>
      <c r="N47" s="649"/>
      <c r="O47" s="649"/>
      <c r="P47" s="650"/>
      <c r="Q47" s="649"/>
      <c r="R47" s="651"/>
      <c r="S47" s="650"/>
      <c r="T47" s="652"/>
      <c r="U47" s="653"/>
    </row>
    <row r="48" spans="1:31" s="128" customFormat="1" ht="15.75" customHeight="1" x14ac:dyDescent="0.2">
      <c r="A48" s="646"/>
      <c r="B48" s="647"/>
      <c r="C48" s="648"/>
      <c r="D48" s="649"/>
      <c r="E48" s="650"/>
      <c r="F48" s="649"/>
      <c r="G48" s="649"/>
      <c r="H48" s="650"/>
      <c r="I48" s="649"/>
      <c r="J48" s="651"/>
      <c r="K48" s="651"/>
      <c r="L48" s="649"/>
      <c r="M48" s="650"/>
      <c r="N48" s="649"/>
      <c r="O48" s="649"/>
      <c r="P48" s="650"/>
      <c r="Q48" s="649"/>
      <c r="R48" s="651"/>
      <c r="S48" s="650"/>
      <c r="T48" s="652"/>
      <c r="U48" s="653"/>
    </row>
    <row r="49" spans="1:21" s="128" customFormat="1" ht="15.75" customHeight="1" x14ac:dyDescent="0.2">
      <c r="A49" s="646"/>
      <c r="B49" s="647"/>
      <c r="C49" s="654"/>
      <c r="D49" s="649"/>
      <c r="E49" s="650"/>
      <c r="F49" s="649"/>
      <c r="G49" s="649"/>
      <c r="H49" s="650"/>
      <c r="I49" s="649"/>
      <c r="J49" s="651"/>
      <c r="K49" s="651"/>
      <c r="L49" s="649"/>
      <c r="M49" s="650"/>
      <c r="N49" s="649"/>
      <c r="O49" s="649"/>
      <c r="P49" s="650"/>
      <c r="Q49" s="649"/>
      <c r="R49" s="651"/>
      <c r="S49" s="650"/>
      <c r="T49" s="652"/>
      <c r="U49" s="653"/>
    </row>
    <row r="50" spans="1:21" s="128" customFormat="1" ht="15.75" customHeight="1" x14ac:dyDescent="0.2">
      <c r="A50" s="646"/>
      <c r="B50" s="647"/>
      <c r="C50" s="648"/>
      <c r="D50" s="649"/>
      <c r="E50" s="650"/>
      <c r="F50" s="649"/>
      <c r="G50" s="649"/>
      <c r="H50" s="650"/>
      <c r="I50" s="649"/>
      <c r="J50" s="651"/>
      <c r="K50" s="651"/>
      <c r="L50" s="649"/>
      <c r="M50" s="650"/>
      <c r="N50" s="649"/>
      <c r="O50" s="649"/>
      <c r="P50" s="650"/>
      <c r="Q50" s="649"/>
      <c r="R50" s="651"/>
      <c r="S50" s="650"/>
      <c r="T50" s="652"/>
      <c r="U50" s="653"/>
    </row>
    <row r="51" spans="1:21" s="128" customFormat="1" ht="15.75" customHeight="1" x14ac:dyDescent="0.2">
      <c r="A51" s="646"/>
      <c r="B51" s="647"/>
      <c r="C51" s="648"/>
      <c r="D51" s="649"/>
      <c r="E51" s="650"/>
      <c r="F51" s="649"/>
      <c r="G51" s="649"/>
      <c r="H51" s="650"/>
      <c r="I51" s="649"/>
      <c r="J51" s="651"/>
      <c r="K51" s="651"/>
      <c r="L51" s="649"/>
      <c r="M51" s="650"/>
      <c r="N51" s="649"/>
      <c r="O51" s="649"/>
      <c r="P51" s="650"/>
      <c r="Q51" s="649"/>
      <c r="R51" s="651"/>
      <c r="S51" s="650"/>
      <c r="T51" s="652"/>
      <c r="U51" s="653"/>
    </row>
    <row r="52" spans="1:21" s="128" customFormat="1" ht="15.75" customHeight="1" x14ac:dyDescent="0.2">
      <c r="A52" s="646"/>
      <c r="B52" s="647"/>
      <c r="C52" s="648"/>
      <c r="D52" s="649"/>
      <c r="E52" s="650"/>
      <c r="F52" s="649"/>
      <c r="G52" s="649"/>
      <c r="H52" s="650"/>
      <c r="I52" s="649"/>
      <c r="J52" s="651"/>
      <c r="K52" s="651"/>
      <c r="L52" s="649"/>
      <c r="M52" s="650"/>
      <c r="N52" s="649"/>
      <c r="O52" s="649"/>
      <c r="P52" s="650"/>
      <c r="Q52" s="649"/>
      <c r="R52" s="651"/>
      <c r="S52" s="650"/>
      <c r="T52" s="652"/>
      <c r="U52" s="653"/>
    </row>
    <row r="53" spans="1:21" ht="15.75" customHeight="1" x14ac:dyDescent="0.2">
      <c r="A53" s="65"/>
      <c r="B53" s="12"/>
      <c r="C53" s="19"/>
      <c r="D53" s="14"/>
      <c r="E53" s="15"/>
      <c r="F53" s="14"/>
      <c r="G53" s="14"/>
      <c r="H53" s="15"/>
      <c r="I53" s="14"/>
      <c r="J53" s="16"/>
      <c r="K53" s="16"/>
      <c r="L53" s="14"/>
      <c r="M53" s="15"/>
      <c r="N53" s="14"/>
      <c r="O53" s="14"/>
      <c r="P53" s="15"/>
      <c r="Q53" s="14"/>
      <c r="R53" s="16"/>
      <c r="S53" s="15"/>
      <c r="T53" s="17"/>
      <c r="U53" s="18"/>
    </row>
    <row r="54" spans="1:21" ht="15.75" customHeight="1" x14ac:dyDescent="0.2">
      <c r="A54" s="65"/>
      <c r="B54" s="12"/>
      <c r="C54" s="13"/>
      <c r="D54" s="14"/>
      <c r="E54" s="15"/>
      <c r="F54" s="14"/>
      <c r="G54" s="14"/>
      <c r="H54" s="15"/>
      <c r="I54" s="14"/>
      <c r="J54" s="16"/>
      <c r="K54" s="16"/>
      <c r="L54" s="14"/>
      <c r="M54" s="15"/>
      <c r="N54" s="14"/>
      <c r="O54" s="14"/>
      <c r="P54" s="15"/>
      <c r="Q54" s="14"/>
      <c r="R54" s="16"/>
      <c r="S54" s="15"/>
      <c r="T54" s="17"/>
      <c r="U54" s="18"/>
    </row>
    <row r="55" spans="1:21" ht="15.75" customHeight="1" x14ac:dyDescent="0.2">
      <c r="A55" s="65"/>
      <c r="B55" s="12"/>
      <c r="C55" s="13"/>
      <c r="D55" s="14"/>
      <c r="E55" s="15"/>
      <c r="F55" s="14"/>
      <c r="G55" s="14"/>
      <c r="H55" s="15"/>
      <c r="I55" s="14"/>
      <c r="J55" s="16"/>
      <c r="K55" s="16"/>
      <c r="L55" s="14"/>
      <c r="M55" s="15"/>
      <c r="N55" s="14"/>
      <c r="O55" s="14"/>
      <c r="P55" s="15"/>
      <c r="Q55" s="14"/>
      <c r="R55" s="16"/>
      <c r="S55" s="15"/>
      <c r="T55" s="17"/>
      <c r="U55" s="18"/>
    </row>
    <row r="56" spans="1:21" ht="15.75" customHeight="1" x14ac:dyDescent="0.2">
      <c r="A56" s="65"/>
      <c r="B56" s="12"/>
      <c r="C56" s="13"/>
      <c r="D56" s="14"/>
      <c r="E56" s="15"/>
      <c r="F56" s="14"/>
      <c r="G56" s="14"/>
      <c r="H56" s="15"/>
      <c r="I56" s="14"/>
      <c r="J56" s="16"/>
      <c r="K56" s="16"/>
      <c r="L56" s="14"/>
      <c r="M56" s="15"/>
      <c r="N56" s="14"/>
      <c r="O56" s="14"/>
      <c r="P56" s="15"/>
      <c r="Q56" s="14"/>
      <c r="R56" s="16"/>
      <c r="S56" s="15"/>
      <c r="T56" s="17"/>
      <c r="U56" s="18"/>
    </row>
    <row r="57" spans="1:21" ht="15.75" customHeight="1" x14ac:dyDescent="0.2">
      <c r="A57" s="65"/>
      <c r="B57" s="12"/>
      <c r="C57" s="13"/>
      <c r="D57" s="14"/>
      <c r="E57" s="15"/>
      <c r="F57" s="14"/>
      <c r="G57" s="14"/>
      <c r="H57" s="15"/>
      <c r="I57" s="14"/>
      <c r="J57" s="16"/>
      <c r="K57" s="16"/>
      <c r="L57" s="14"/>
      <c r="M57" s="15"/>
      <c r="N57" s="14"/>
      <c r="O57" s="14"/>
      <c r="P57" s="15"/>
      <c r="Q57" s="14"/>
      <c r="R57" s="16"/>
      <c r="S57" s="15"/>
      <c r="T57" s="17"/>
      <c r="U57" s="18"/>
    </row>
    <row r="58" spans="1:21" ht="15.75" customHeight="1" x14ac:dyDescent="0.2">
      <c r="A58" s="65"/>
      <c r="B58" s="12"/>
      <c r="C58" s="13"/>
      <c r="D58" s="14"/>
      <c r="E58" s="15"/>
      <c r="F58" s="14"/>
      <c r="G58" s="14"/>
      <c r="H58" s="15"/>
      <c r="I58" s="14"/>
      <c r="J58" s="16"/>
      <c r="K58" s="16"/>
      <c r="L58" s="14"/>
      <c r="M58" s="15"/>
      <c r="N58" s="14"/>
      <c r="O58" s="14"/>
      <c r="P58" s="15"/>
      <c r="Q58" s="14"/>
      <c r="R58" s="16"/>
      <c r="S58" s="15"/>
      <c r="T58" s="17"/>
      <c r="U58" s="18"/>
    </row>
    <row r="59" spans="1:21" ht="15.75" customHeight="1" x14ac:dyDescent="0.2">
      <c r="A59" s="65"/>
      <c r="B59" s="12"/>
      <c r="C59" s="13"/>
      <c r="D59" s="14"/>
      <c r="E59" s="15"/>
      <c r="F59" s="14"/>
      <c r="G59" s="14"/>
      <c r="H59" s="15"/>
      <c r="I59" s="14"/>
      <c r="J59" s="16"/>
      <c r="K59" s="16"/>
      <c r="L59" s="14"/>
      <c r="M59" s="15"/>
      <c r="N59" s="14"/>
      <c r="O59" s="14"/>
      <c r="P59" s="15"/>
      <c r="Q59" s="14"/>
      <c r="R59" s="16"/>
      <c r="S59" s="15"/>
      <c r="T59" s="17"/>
      <c r="U59" s="18"/>
    </row>
    <row r="60" spans="1:21" ht="15.75" customHeight="1" x14ac:dyDescent="0.2">
      <c r="A60" s="65"/>
      <c r="B60" s="12"/>
      <c r="C60" s="13"/>
      <c r="D60" s="14"/>
      <c r="E60" s="15"/>
      <c r="F60" s="14"/>
      <c r="G60" s="14"/>
      <c r="H60" s="15"/>
      <c r="I60" s="14"/>
      <c r="J60" s="16"/>
      <c r="K60" s="16"/>
      <c r="L60" s="14"/>
      <c r="M60" s="15"/>
      <c r="N60" s="14"/>
      <c r="O60" s="14"/>
      <c r="P60" s="15"/>
      <c r="Q60" s="14"/>
      <c r="R60" s="16"/>
      <c r="S60" s="15"/>
      <c r="T60" s="17"/>
      <c r="U60" s="18"/>
    </row>
    <row r="61" spans="1:21" ht="15.75" customHeight="1" x14ac:dyDescent="0.2">
      <c r="A61" s="65"/>
      <c r="B61" s="12"/>
      <c r="C61" s="13"/>
      <c r="D61" s="14"/>
      <c r="E61" s="15"/>
      <c r="F61" s="14"/>
      <c r="G61" s="14"/>
      <c r="H61" s="15"/>
      <c r="I61" s="14"/>
      <c r="J61" s="16"/>
      <c r="K61" s="16"/>
      <c r="L61" s="14"/>
      <c r="M61" s="15"/>
      <c r="N61" s="14"/>
      <c r="O61" s="14"/>
      <c r="P61" s="15"/>
      <c r="Q61" s="14"/>
      <c r="R61" s="16"/>
      <c r="S61" s="15"/>
      <c r="T61" s="17"/>
      <c r="U61" s="18"/>
    </row>
    <row r="62" spans="1:21" ht="15.75" customHeight="1" x14ac:dyDescent="0.2">
      <c r="A62" s="65"/>
      <c r="B62" s="12"/>
      <c r="C62" s="13"/>
      <c r="D62" s="14"/>
      <c r="E62" s="15"/>
      <c r="F62" s="14"/>
      <c r="G62" s="14"/>
      <c r="H62" s="15"/>
      <c r="I62" s="14"/>
      <c r="J62" s="16"/>
      <c r="K62" s="16"/>
      <c r="L62" s="14"/>
      <c r="M62" s="15"/>
      <c r="N62" s="14"/>
      <c r="O62" s="14"/>
      <c r="P62" s="15"/>
      <c r="Q62" s="14"/>
      <c r="R62" s="16"/>
      <c r="S62" s="15"/>
      <c r="T62" s="17"/>
      <c r="U62" s="18"/>
    </row>
    <row r="63" spans="1:21" ht="15.75" customHeight="1" x14ac:dyDescent="0.2">
      <c r="A63" s="65"/>
      <c r="B63" s="12"/>
      <c r="C63" s="13"/>
      <c r="D63" s="14"/>
      <c r="E63" s="15"/>
      <c r="F63" s="14"/>
      <c r="G63" s="14"/>
      <c r="H63" s="15"/>
      <c r="I63" s="14"/>
      <c r="J63" s="16"/>
      <c r="K63" s="15"/>
      <c r="L63" s="14"/>
      <c r="M63" s="16"/>
      <c r="N63" s="14"/>
      <c r="O63" s="14"/>
      <c r="P63" s="15"/>
      <c r="Q63" s="14"/>
      <c r="R63" s="16"/>
      <c r="S63" s="15"/>
      <c r="T63" s="17"/>
      <c r="U63" s="18"/>
    </row>
    <row r="64" spans="1:21" ht="15.75" customHeight="1" x14ac:dyDescent="0.2">
      <c r="A64" s="65"/>
      <c r="B64" s="12"/>
      <c r="C64" s="13"/>
      <c r="D64" s="14"/>
      <c r="E64" s="15"/>
      <c r="F64" s="14"/>
      <c r="G64" s="14"/>
      <c r="H64" s="15"/>
      <c r="I64" s="14"/>
      <c r="J64" s="16"/>
      <c r="K64" s="15"/>
      <c r="L64" s="14"/>
      <c r="M64" s="16"/>
      <c r="N64" s="14"/>
      <c r="O64" s="14"/>
      <c r="P64" s="15"/>
      <c r="Q64" s="14"/>
      <c r="R64" s="16"/>
      <c r="S64" s="15"/>
      <c r="T64" s="17"/>
      <c r="U64" s="18"/>
    </row>
    <row r="65" spans="1:21" ht="15.75" customHeight="1" x14ac:dyDescent="0.2">
      <c r="A65" s="65"/>
      <c r="B65" s="12"/>
      <c r="C65" s="13"/>
      <c r="D65" s="14"/>
      <c r="E65" s="15"/>
      <c r="F65" s="14"/>
      <c r="G65" s="14"/>
      <c r="H65" s="15"/>
      <c r="I65" s="14"/>
      <c r="J65" s="16"/>
      <c r="K65" s="15"/>
      <c r="L65" s="14"/>
      <c r="M65" s="15"/>
      <c r="N65" s="16"/>
      <c r="O65" s="14"/>
      <c r="P65" s="16"/>
      <c r="Q65" s="14"/>
      <c r="R65" s="16"/>
      <c r="S65" s="15"/>
      <c r="T65" s="17"/>
      <c r="U65" s="18"/>
    </row>
    <row r="66" spans="1:21" s="21" customFormat="1" ht="15.75" customHeight="1" x14ac:dyDescent="0.25">
      <c r="A66" s="20"/>
      <c r="C66" s="22"/>
      <c r="D66" s="23"/>
      <c r="E66" s="24"/>
      <c r="F66" s="23"/>
      <c r="G66" s="23"/>
      <c r="H66" s="24"/>
      <c r="I66" s="23"/>
      <c r="J66" s="23"/>
      <c r="K66" s="24"/>
      <c r="L66" s="23"/>
      <c r="M66" s="24"/>
      <c r="N66" s="23"/>
      <c r="O66" s="23"/>
      <c r="P66" s="24"/>
      <c r="Q66" s="23"/>
      <c r="R66" s="23"/>
      <c r="S66" s="24"/>
      <c r="T66" s="23"/>
      <c r="U66" s="23"/>
    </row>
    <row r="67" spans="1:21" s="21" customFormat="1" ht="20.100000000000001" customHeight="1" x14ac:dyDescent="0.25">
      <c r="A67" s="917"/>
      <c r="B67" s="918"/>
      <c r="C67" s="918"/>
      <c r="D67" s="918"/>
      <c r="E67" s="918"/>
      <c r="F67" s="918"/>
      <c r="G67" s="918"/>
      <c r="H67" s="918"/>
      <c r="I67" s="918"/>
      <c r="J67" s="918"/>
      <c r="K67" s="918"/>
      <c r="L67" s="918"/>
      <c r="M67" s="918"/>
      <c r="N67" s="918"/>
      <c r="O67" s="918"/>
      <c r="P67" s="918"/>
      <c r="Q67" s="918"/>
      <c r="R67" s="918"/>
      <c r="S67" s="918"/>
      <c r="T67" s="919"/>
      <c r="U67" s="919"/>
    </row>
    <row r="68" spans="1:21" s="21" customFormat="1" ht="15.75" customHeight="1" x14ac:dyDescent="0.25">
      <c r="A68" s="66"/>
      <c r="C68" s="22"/>
      <c r="D68" s="23"/>
      <c r="E68" s="25"/>
      <c r="F68" s="23"/>
      <c r="G68" s="23"/>
      <c r="H68" s="25"/>
      <c r="I68" s="23"/>
      <c r="J68" s="23"/>
      <c r="K68" s="25"/>
      <c r="L68" s="23"/>
      <c r="M68" s="25"/>
      <c r="N68" s="25"/>
      <c r="O68" s="25"/>
      <c r="P68" s="25"/>
      <c r="Q68" s="23"/>
      <c r="R68" s="23"/>
      <c r="S68" s="25"/>
      <c r="T68" s="23"/>
      <c r="U68" s="25"/>
    </row>
    <row r="69" spans="1:21" ht="15.75" customHeight="1" x14ac:dyDescent="0.2">
      <c r="A69" s="65"/>
      <c r="B69" s="12"/>
      <c r="C69" s="13"/>
      <c r="D69" s="14"/>
      <c r="E69" s="15"/>
      <c r="F69" s="14"/>
      <c r="G69" s="14"/>
      <c r="H69" s="15"/>
      <c r="I69" s="14"/>
      <c r="J69" s="15"/>
      <c r="K69" s="15"/>
      <c r="L69" s="14"/>
      <c r="M69" s="15"/>
      <c r="N69" s="14"/>
      <c r="O69" s="14"/>
      <c r="P69" s="15"/>
      <c r="Q69" s="14"/>
      <c r="R69" s="15"/>
      <c r="S69" s="15"/>
      <c r="T69" s="17"/>
      <c r="U69" s="18"/>
    </row>
    <row r="70" spans="1:21" ht="15.75" customHeight="1" x14ac:dyDescent="0.2">
      <c r="A70" s="65"/>
      <c r="B70" s="12"/>
      <c r="C70" s="19"/>
      <c r="D70" s="14"/>
      <c r="E70" s="15"/>
      <c r="F70" s="14"/>
      <c r="G70" s="14"/>
      <c r="H70" s="15"/>
      <c r="I70" s="14"/>
      <c r="J70" s="15"/>
      <c r="K70" s="15"/>
      <c r="L70" s="14"/>
      <c r="M70" s="15"/>
      <c r="N70" s="14"/>
      <c r="O70" s="14"/>
      <c r="P70" s="15"/>
      <c r="Q70" s="14"/>
      <c r="R70" s="15"/>
      <c r="S70" s="15"/>
      <c r="T70" s="17"/>
      <c r="U70" s="18"/>
    </row>
    <row r="71" spans="1:21" ht="15.75" customHeight="1" x14ac:dyDescent="0.2">
      <c r="A71" s="65"/>
      <c r="B71" s="12"/>
      <c r="C71" s="19"/>
      <c r="D71" s="14"/>
      <c r="E71" s="15"/>
      <c r="F71" s="14"/>
      <c r="G71" s="14"/>
      <c r="H71" s="15"/>
      <c r="I71" s="14"/>
      <c r="J71" s="15"/>
      <c r="K71" s="15"/>
      <c r="L71" s="14"/>
      <c r="M71" s="15"/>
      <c r="N71" s="14"/>
      <c r="O71" s="14"/>
      <c r="P71" s="15"/>
      <c r="Q71" s="14"/>
      <c r="R71" s="15"/>
      <c r="S71" s="15"/>
      <c r="T71" s="17"/>
      <c r="U71" s="18"/>
    </row>
    <row r="72" spans="1:21" ht="15.75" customHeight="1" x14ac:dyDescent="0.2">
      <c r="A72" s="65"/>
      <c r="B72" s="12"/>
      <c r="C72" s="19"/>
      <c r="D72" s="14"/>
      <c r="E72" s="15"/>
      <c r="F72" s="14"/>
      <c r="G72" s="14"/>
      <c r="H72" s="15"/>
      <c r="I72" s="14"/>
      <c r="J72" s="15"/>
      <c r="K72" s="15"/>
      <c r="L72" s="14"/>
      <c r="M72" s="15"/>
      <c r="N72" s="14"/>
      <c r="O72" s="14"/>
      <c r="P72" s="15"/>
      <c r="Q72" s="14"/>
      <c r="R72" s="15"/>
      <c r="S72" s="15"/>
      <c r="T72" s="17"/>
      <c r="U72" s="18"/>
    </row>
    <row r="73" spans="1:21" ht="15.75" customHeight="1" x14ac:dyDescent="0.2">
      <c r="A73" s="65"/>
      <c r="B73" s="12"/>
      <c r="C73" s="19"/>
      <c r="D73" s="14"/>
      <c r="E73" s="15"/>
      <c r="F73" s="14"/>
      <c r="G73" s="14"/>
      <c r="H73" s="15"/>
      <c r="I73" s="14"/>
      <c r="J73" s="15"/>
      <c r="K73" s="15"/>
      <c r="L73" s="14"/>
      <c r="M73" s="15"/>
      <c r="N73" s="14"/>
      <c r="O73" s="14"/>
      <c r="P73" s="15"/>
      <c r="Q73" s="14"/>
      <c r="R73" s="15"/>
      <c r="S73" s="15"/>
      <c r="T73" s="17"/>
      <c r="U73" s="18"/>
    </row>
    <row r="74" spans="1:21" ht="15.75" customHeight="1" x14ac:dyDescent="0.2">
      <c r="A74" s="65"/>
      <c r="B74" s="12"/>
      <c r="C74" s="19"/>
      <c r="D74" s="14"/>
      <c r="E74" s="15"/>
      <c r="F74" s="14"/>
      <c r="G74" s="14"/>
      <c r="H74" s="15"/>
      <c r="I74" s="14"/>
      <c r="J74" s="15"/>
      <c r="K74" s="15"/>
      <c r="L74" s="14"/>
      <c r="M74" s="15"/>
      <c r="N74" s="14"/>
      <c r="O74" s="14"/>
      <c r="P74" s="15"/>
      <c r="Q74" s="14"/>
      <c r="R74" s="15"/>
      <c r="S74" s="15"/>
      <c r="T74" s="17"/>
      <c r="U74" s="18"/>
    </row>
    <row r="75" spans="1:21" ht="15.75" customHeight="1" x14ac:dyDescent="0.2">
      <c r="A75" s="67"/>
      <c r="B75" s="12"/>
      <c r="C75" s="26"/>
      <c r="D75" s="14"/>
      <c r="E75" s="15"/>
      <c r="F75" s="14"/>
      <c r="G75" s="14"/>
      <c r="H75" s="15"/>
      <c r="I75" s="14"/>
      <c r="J75" s="15"/>
      <c r="K75" s="15"/>
      <c r="L75" s="14"/>
      <c r="M75" s="15"/>
      <c r="N75" s="14"/>
      <c r="O75" s="14"/>
      <c r="P75" s="15"/>
      <c r="Q75" s="14"/>
      <c r="R75" s="15"/>
      <c r="S75" s="15"/>
      <c r="T75" s="17"/>
      <c r="U75" s="18"/>
    </row>
    <row r="76" spans="1:21" ht="15.75" customHeight="1" x14ac:dyDescent="0.2">
      <c r="A76" s="67"/>
      <c r="B76" s="12"/>
      <c r="C76" s="26"/>
      <c r="D76" s="14"/>
      <c r="E76" s="15"/>
      <c r="F76" s="14"/>
      <c r="G76" s="14"/>
      <c r="H76" s="15"/>
      <c r="I76" s="14"/>
      <c r="J76" s="15"/>
      <c r="K76" s="15"/>
      <c r="L76" s="14"/>
      <c r="M76" s="15"/>
      <c r="N76" s="14"/>
      <c r="O76" s="14"/>
      <c r="P76" s="15"/>
      <c r="Q76" s="14"/>
      <c r="R76" s="15"/>
      <c r="S76" s="15"/>
      <c r="T76" s="17"/>
      <c r="U76" s="18"/>
    </row>
    <row r="77" spans="1:21" ht="15.75" customHeight="1" x14ac:dyDescent="0.2">
      <c r="A77" s="67"/>
      <c r="B77" s="12"/>
      <c r="C77" s="26"/>
      <c r="D77" s="14"/>
      <c r="E77" s="15"/>
      <c r="F77" s="14"/>
      <c r="G77" s="14"/>
      <c r="H77" s="15"/>
      <c r="I77" s="14"/>
      <c r="J77" s="15"/>
      <c r="K77" s="15"/>
      <c r="L77" s="14"/>
      <c r="M77" s="15"/>
      <c r="N77" s="14"/>
      <c r="O77" s="14"/>
      <c r="P77" s="15"/>
      <c r="Q77" s="14"/>
      <c r="R77" s="15"/>
      <c r="S77" s="15"/>
      <c r="T77" s="17"/>
      <c r="U77" s="18"/>
    </row>
    <row r="78" spans="1:21" ht="15.75" customHeight="1" x14ac:dyDescent="0.2">
      <c r="A78" s="67"/>
      <c r="B78" s="12"/>
      <c r="C78" s="27"/>
      <c r="D78" s="14"/>
      <c r="E78" s="15"/>
      <c r="F78" s="14"/>
      <c r="G78" s="14"/>
      <c r="H78" s="15"/>
      <c r="I78" s="14"/>
      <c r="J78" s="15"/>
      <c r="K78" s="15"/>
      <c r="L78" s="14"/>
      <c r="M78" s="15"/>
      <c r="N78" s="14"/>
      <c r="O78" s="14"/>
      <c r="P78" s="15"/>
      <c r="Q78" s="14"/>
      <c r="R78" s="15"/>
      <c r="S78" s="15"/>
      <c r="T78" s="17"/>
      <c r="U78" s="18"/>
    </row>
    <row r="79" spans="1:21" ht="15.75" customHeight="1" x14ac:dyDescent="0.2">
      <c r="A79" s="67"/>
      <c r="B79" s="12"/>
      <c r="C79" s="27"/>
      <c r="D79" s="14"/>
      <c r="E79" s="15"/>
      <c r="F79" s="14"/>
      <c r="G79" s="14"/>
      <c r="H79" s="15"/>
      <c r="I79" s="14"/>
      <c r="J79" s="15"/>
      <c r="K79" s="15"/>
      <c r="L79" s="14"/>
      <c r="M79" s="15"/>
      <c r="N79" s="14"/>
      <c r="O79" s="14"/>
      <c r="P79" s="15"/>
      <c r="Q79" s="14"/>
      <c r="R79" s="15"/>
      <c r="S79" s="15"/>
      <c r="T79" s="17"/>
      <c r="U79" s="18"/>
    </row>
    <row r="80" spans="1:21" ht="15.75" customHeight="1" x14ac:dyDescent="0.2">
      <c r="A80" s="67"/>
      <c r="B80" s="12"/>
      <c r="C80" s="27"/>
      <c r="D80" s="14"/>
      <c r="E80" s="15"/>
      <c r="F80" s="14"/>
      <c r="G80" s="14"/>
      <c r="H80" s="15"/>
      <c r="I80" s="14"/>
      <c r="J80" s="15"/>
      <c r="K80" s="15"/>
      <c r="L80" s="14"/>
      <c r="M80" s="15"/>
      <c r="N80" s="14"/>
      <c r="O80" s="14"/>
      <c r="P80" s="15"/>
      <c r="Q80" s="14"/>
      <c r="R80" s="15"/>
      <c r="S80" s="15"/>
      <c r="T80" s="17"/>
      <c r="U80" s="18"/>
    </row>
    <row r="81" spans="1:21" ht="15.75" customHeight="1" x14ac:dyDescent="0.2">
      <c r="A81" s="67"/>
      <c r="B81" s="12"/>
      <c r="C81" s="27"/>
      <c r="D81" s="14"/>
      <c r="E81" s="15"/>
      <c r="F81" s="14"/>
      <c r="G81" s="14"/>
      <c r="H81" s="15"/>
      <c r="I81" s="14"/>
      <c r="J81" s="15"/>
      <c r="K81" s="15"/>
      <c r="L81" s="14"/>
      <c r="M81" s="15"/>
      <c r="N81" s="14"/>
      <c r="O81" s="14"/>
      <c r="P81" s="15"/>
      <c r="Q81" s="14"/>
      <c r="R81" s="15"/>
      <c r="S81" s="15"/>
      <c r="T81" s="17"/>
      <c r="U81" s="18"/>
    </row>
    <row r="82" spans="1:21" ht="15.75" customHeight="1" x14ac:dyDescent="0.2">
      <c r="A82" s="67"/>
      <c r="B82" s="12"/>
      <c r="C82" s="27"/>
      <c r="D82" s="14"/>
      <c r="E82" s="15"/>
      <c r="F82" s="14"/>
      <c r="G82" s="14"/>
      <c r="H82" s="15"/>
      <c r="I82" s="14"/>
      <c r="J82" s="15"/>
      <c r="K82" s="15"/>
      <c r="L82" s="14"/>
      <c r="M82" s="15"/>
      <c r="N82" s="14"/>
      <c r="O82" s="14"/>
      <c r="P82" s="15"/>
      <c r="Q82" s="14"/>
      <c r="R82" s="15"/>
      <c r="S82" s="15"/>
      <c r="T82" s="17"/>
      <c r="U82" s="18"/>
    </row>
    <row r="83" spans="1:21" ht="15.75" customHeight="1" x14ac:dyDescent="0.2">
      <c r="A83" s="67"/>
      <c r="B83" s="12"/>
      <c r="C83" s="27"/>
      <c r="D83" s="14"/>
      <c r="E83" s="15"/>
      <c r="F83" s="14"/>
      <c r="G83" s="14"/>
      <c r="H83" s="15"/>
      <c r="I83" s="14"/>
      <c r="J83" s="15"/>
      <c r="K83" s="15"/>
      <c r="L83" s="14"/>
      <c r="M83" s="15"/>
      <c r="N83" s="14"/>
      <c r="O83" s="14"/>
      <c r="P83" s="15"/>
      <c r="Q83" s="14"/>
      <c r="R83" s="15"/>
      <c r="S83" s="15"/>
      <c r="T83" s="17"/>
      <c r="U83" s="18"/>
    </row>
    <row r="84" spans="1:21" x14ac:dyDescent="0.2">
      <c r="A84" s="67"/>
      <c r="B84" s="12"/>
      <c r="C84" s="28"/>
      <c r="D84" s="14"/>
      <c r="E84" s="15"/>
      <c r="F84" s="14"/>
      <c r="G84" s="14"/>
      <c r="H84" s="15"/>
      <c r="I84" s="29"/>
      <c r="J84" s="30"/>
      <c r="K84" s="30"/>
      <c r="L84" s="14"/>
      <c r="M84" s="15"/>
      <c r="N84" s="14"/>
      <c r="O84" s="14"/>
      <c r="P84" s="15"/>
      <c r="Q84" s="14"/>
      <c r="R84" s="15"/>
      <c r="S84" s="15"/>
      <c r="T84" s="31"/>
      <c r="U84" s="18"/>
    </row>
    <row r="85" spans="1:21" x14ac:dyDescent="0.2">
      <c r="A85" s="67"/>
      <c r="B85" s="12"/>
      <c r="C85" s="28"/>
      <c r="D85" s="14"/>
      <c r="E85" s="15"/>
      <c r="F85" s="14"/>
      <c r="G85" s="14"/>
      <c r="H85" s="15"/>
      <c r="I85" s="14"/>
      <c r="J85" s="15"/>
      <c r="K85" s="15"/>
      <c r="L85" s="29"/>
      <c r="M85" s="30"/>
      <c r="N85" s="14"/>
      <c r="O85" s="14"/>
      <c r="P85" s="15"/>
      <c r="Q85" s="14"/>
      <c r="R85" s="15"/>
      <c r="S85" s="15"/>
      <c r="T85" s="31"/>
      <c r="U85" s="18"/>
    </row>
    <row r="86" spans="1:21" ht="15.75" customHeight="1" x14ac:dyDescent="0.2">
      <c r="A86" s="65"/>
      <c r="B86" s="12"/>
      <c r="C86" s="13"/>
      <c r="D86" s="14"/>
      <c r="E86" s="15"/>
      <c r="F86" s="14"/>
      <c r="G86" s="14"/>
      <c r="H86" s="15"/>
      <c r="I86" s="14"/>
      <c r="J86" s="15"/>
      <c r="K86" s="15"/>
      <c r="L86" s="14"/>
      <c r="M86" s="15"/>
      <c r="N86" s="14"/>
      <c r="O86" s="14"/>
      <c r="P86" s="15"/>
      <c r="Q86" s="14"/>
      <c r="R86" s="15"/>
      <c r="S86" s="15"/>
      <c r="T86" s="17"/>
      <c r="U86" s="18"/>
    </row>
    <row r="87" spans="1:21" ht="15.75" customHeight="1" x14ac:dyDescent="0.2">
      <c r="A87" s="65"/>
      <c r="B87" s="12"/>
      <c r="C87" s="13"/>
      <c r="D87" s="14"/>
      <c r="E87" s="15"/>
      <c r="F87" s="14"/>
      <c r="G87" s="14"/>
      <c r="H87" s="15"/>
      <c r="I87" s="14"/>
      <c r="J87" s="15"/>
      <c r="K87" s="15"/>
      <c r="L87" s="14"/>
      <c r="M87" s="15"/>
      <c r="N87" s="14"/>
      <c r="O87" s="14"/>
      <c r="P87" s="15"/>
      <c r="Q87" s="14"/>
      <c r="R87" s="15"/>
      <c r="S87" s="15"/>
      <c r="T87" s="17"/>
      <c r="U87" s="18"/>
    </row>
    <row r="88" spans="1:21" ht="15.75" customHeight="1" x14ac:dyDescent="0.2">
      <c r="A88" s="65"/>
      <c r="B88" s="12"/>
      <c r="C88" s="13"/>
      <c r="D88" s="14"/>
      <c r="E88" s="15"/>
      <c r="F88" s="14"/>
      <c r="G88" s="14"/>
      <c r="H88" s="15"/>
      <c r="I88" s="14"/>
      <c r="J88" s="15"/>
      <c r="K88" s="15"/>
      <c r="L88" s="14"/>
      <c r="M88" s="15"/>
      <c r="N88" s="14"/>
      <c r="O88" s="14"/>
      <c r="P88" s="15"/>
      <c r="Q88" s="14"/>
      <c r="R88" s="15"/>
      <c r="S88" s="15"/>
      <c r="T88" s="17"/>
      <c r="U88" s="18"/>
    </row>
    <row r="89" spans="1:21" ht="15.75" customHeight="1" x14ac:dyDescent="0.2">
      <c r="A89" s="65"/>
      <c r="B89" s="12"/>
      <c r="C89" s="13"/>
      <c r="D89" s="14"/>
      <c r="E89" s="15"/>
      <c r="F89" s="14"/>
      <c r="G89" s="14"/>
      <c r="H89" s="15"/>
      <c r="I89" s="14"/>
      <c r="J89" s="15"/>
      <c r="K89" s="15"/>
      <c r="L89" s="14"/>
      <c r="M89" s="15"/>
      <c r="N89" s="14"/>
      <c r="O89" s="14"/>
      <c r="P89" s="15"/>
      <c r="Q89" s="14"/>
      <c r="R89" s="15"/>
      <c r="S89" s="15"/>
      <c r="T89" s="17"/>
      <c r="U89" s="18"/>
    </row>
    <row r="90" spans="1:21" ht="15.75" customHeight="1" x14ac:dyDescent="0.2">
      <c r="A90" s="19"/>
      <c r="B90" s="12"/>
      <c r="C90" s="13"/>
      <c r="D90" s="14"/>
      <c r="E90" s="15"/>
      <c r="F90" s="14"/>
      <c r="G90" s="14"/>
      <c r="H90" s="15"/>
      <c r="I90" s="14"/>
      <c r="J90" s="15"/>
      <c r="K90" s="15"/>
      <c r="L90" s="14"/>
      <c r="M90" s="15"/>
      <c r="N90" s="14"/>
      <c r="O90" s="14"/>
      <c r="P90" s="15"/>
      <c r="Q90" s="14"/>
      <c r="R90" s="15"/>
      <c r="S90" s="15"/>
      <c r="T90" s="17"/>
      <c r="U90" s="18"/>
    </row>
    <row r="91" spans="1:21" ht="15.75" customHeight="1" x14ac:dyDescent="0.2">
      <c r="A91" s="19"/>
      <c r="B91" s="12"/>
      <c r="C91" s="13"/>
      <c r="D91" s="14"/>
      <c r="E91" s="15"/>
      <c r="F91" s="14"/>
      <c r="G91" s="14"/>
      <c r="H91" s="15"/>
      <c r="I91" s="14"/>
      <c r="J91" s="15"/>
      <c r="K91" s="15"/>
      <c r="L91" s="14"/>
      <c r="M91" s="15"/>
      <c r="N91" s="14"/>
      <c r="O91" s="14"/>
      <c r="P91" s="15"/>
      <c r="Q91" s="14"/>
      <c r="R91" s="15"/>
      <c r="S91" s="15"/>
      <c r="T91" s="17"/>
      <c r="U91" s="18"/>
    </row>
    <row r="92" spans="1:21" s="21" customFormat="1" ht="15.75" customHeight="1" x14ac:dyDescent="0.25">
      <c r="A92" s="20"/>
      <c r="C92" s="22"/>
      <c r="D92" s="23"/>
      <c r="E92" s="24"/>
      <c r="F92" s="23"/>
      <c r="G92" s="23"/>
      <c r="H92" s="24"/>
      <c r="I92" s="23"/>
      <c r="J92" s="23"/>
      <c r="K92" s="24"/>
      <c r="L92" s="23"/>
      <c r="M92" s="24"/>
      <c r="N92" s="23"/>
      <c r="O92" s="23"/>
      <c r="P92" s="24"/>
      <c r="Q92" s="23"/>
      <c r="R92" s="23"/>
      <c r="S92" s="24"/>
      <c r="T92" s="23"/>
      <c r="U92" s="23"/>
    </row>
    <row r="93" spans="1:21" s="34" customFormat="1" ht="22.35" customHeight="1" x14ac:dyDescent="0.3">
      <c r="A93" s="68"/>
      <c r="B93" s="32"/>
      <c r="C93" s="3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</row>
    <row r="94" spans="1:21" ht="15.75" customHeight="1" x14ac:dyDescent="0.25">
      <c r="A94" s="69"/>
      <c r="B94" s="36"/>
      <c r="C94" s="35"/>
      <c r="D94" s="916"/>
      <c r="E94" s="916"/>
      <c r="F94" s="916"/>
      <c r="G94" s="916"/>
      <c r="H94" s="916"/>
      <c r="I94" s="916"/>
      <c r="J94" s="916"/>
      <c r="K94" s="916"/>
      <c r="L94" s="916"/>
      <c r="M94" s="916"/>
      <c r="N94" s="916"/>
      <c r="O94" s="916"/>
      <c r="P94" s="916"/>
      <c r="Q94" s="916"/>
      <c r="R94" s="916"/>
      <c r="S94" s="916"/>
      <c r="T94" s="37"/>
      <c r="U94" s="37"/>
    </row>
    <row r="95" spans="1:21" ht="15.75" customHeight="1" x14ac:dyDescent="0.2">
      <c r="A95" s="19"/>
      <c r="B95" s="12"/>
      <c r="C95" s="19"/>
      <c r="D95" s="14"/>
      <c r="E95" s="15"/>
      <c r="F95" s="14"/>
      <c r="G95" s="14"/>
      <c r="H95" s="15"/>
      <c r="I95" s="14"/>
      <c r="J95" s="38"/>
      <c r="K95" s="15"/>
      <c r="L95" s="14"/>
      <c r="M95" s="15"/>
      <c r="N95" s="14"/>
      <c r="O95" s="14"/>
      <c r="P95" s="15"/>
      <c r="Q95" s="14"/>
      <c r="R95" s="38"/>
      <c r="S95" s="15"/>
      <c r="T95" s="17"/>
      <c r="U95" s="18"/>
    </row>
    <row r="96" spans="1:21" ht="15.75" customHeight="1" x14ac:dyDescent="0.2">
      <c r="A96" s="65"/>
      <c r="B96" s="12"/>
      <c r="C96" s="19"/>
      <c r="D96" s="14"/>
      <c r="E96" s="15"/>
      <c r="F96" s="14"/>
      <c r="G96" s="14"/>
      <c r="H96" s="15"/>
      <c r="I96" s="14"/>
      <c r="J96" s="38"/>
      <c r="K96" s="15"/>
      <c r="L96" s="14"/>
      <c r="M96" s="15"/>
      <c r="N96" s="14"/>
      <c r="O96" s="14"/>
      <c r="P96" s="15"/>
      <c r="Q96" s="14"/>
      <c r="R96" s="38"/>
      <c r="S96" s="15"/>
      <c r="T96" s="17"/>
      <c r="U96" s="18"/>
    </row>
    <row r="97" spans="1:21" ht="15.75" customHeight="1" x14ac:dyDescent="0.2">
      <c r="A97" s="65"/>
      <c r="B97" s="12"/>
      <c r="C97" s="13"/>
      <c r="D97" s="14"/>
      <c r="E97" s="15"/>
      <c r="F97" s="14"/>
      <c r="G97" s="14"/>
      <c r="H97" s="15"/>
      <c r="I97" s="14"/>
      <c r="J97" s="38"/>
      <c r="K97" s="15"/>
      <c r="L97" s="14"/>
      <c r="M97" s="15"/>
      <c r="N97" s="14"/>
      <c r="O97" s="14"/>
      <c r="P97" s="15"/>
      <c r="Q97" s="14"/>
      <c r="R97" s="38"/>
      <c r="S97" s="15"/>
      <c r="T97" s="17"/>
      <c r="U97" s="18"/>
    </row>
    <row r="98" spans="1:21" ht="15.75" customHeight="1" x14ac:dyDescent="0.2">
      <c r="A98" s="65"/>
      <c r="B98" s="12"/>
      <c r="C98" s="13"/>
      <c r="D98" s="14"/>
      <c r="E98" s="15"/>
      <c r="F98" s="14"/>
      <c r="G98" s="14"/>
      <c r="H98" s="15"/>
      <c r="I98" s="14"/>
      <c r="J98" s="38"/>
      <c r="K98" s="15"/>
      <c r="L98" s="14"/>
      <c r="M98" s="15"/>
      <c r="N98" s="14"/>
      <c r="O98" s="14"/>
      <c r="P98" s="15"/>
      <c r="Q98" s="14"/>
      <c r="R98" s="38"/>
      <c r="S98" s="15"/>
      <c r="T98" s="17"/>
      <c r="U98" s="18"/>
    </row>
    <row r="99" spans="1:21" ht="15.75" customHeight="1" x14ac:dyDescent="0.2">
      <c r="A99" s="65"/>
      <c r="B99" s="12"/>
      <c r="C99" s="13"/>
      <c r="D99" s="14"/>
      <c r="E99" s="15"/>
      <c r="F99" s="14"/>
      <c r="G99" s="14"/>
      <c r="H99" s="15"/>
      <c r="I99" s="14"/>
      <c r="J99" s="38"/>
      <c r="K99" s="15"/>
      <c r="L99" s="14"/>
      <c r="M99" s="15"/>
      <c r="N99" s="14"/>
      <c r="O99" s="14"/>
      <c r="P99" s="15"/>
      <c r="Q99" s="14"/>
      <c r="R99" s="38"/>
      <c r="S99" s="15"/>
      <c r="T99" s="17"/>
      <c r="U99" s="18"/>
    </row>
    <row r="100" spans="1:21" ht="15.75" customHeight="1" x14ac:dyDescent="0.2">
      <c r="A100" s="65"/>
      <c r="B100" s="12"/>
      <c r="C100" s="13"/>
      <c r="D100" s="14"/>
      <c r="E100" s="15"/>
      <c r="F100" s="14"/>
      <c r="G100" s="14"/>
      <c r="H100" s="15"/>
      <c r="I100" s="14"/>
      <c r="J100" s="38"/>
      <c r="K100" s="15"/>
      <c r="L100" s="14"/>
      <c r="M100" s="15"/>
      <c r="N100" s="14"/>
      <c r="O100" s="14"/>
      <c r="P100" s="15"/>
      <c r="Q100" s="14"/>
      <c r="R100" s="38"/>
      <c r="S100" s="15"/>
      <c r="T100" s="17"/>
      <c r="U100" s="18"/>
    </row>
    <row r="101" spans="1:21" ht="15.75" customHeight="1" x14ac:dyDescent="0.2">
      <c r="A101" s="67"/>
      <c r="B101" s="12"/>
      <c r="C101" s="27"/>
      <c r="D101" s="14"/>
      <c r="E101" s="15"/>
      <c r="F101" s="14"/>
      <c r="G101" s="14"/>
      <c r="H101" s="15"/>
      <c r="I101" s="14"/>
      <c r="J101" s="38"/>
      <c r="K101" s="15"/>
      <c r="L101" s="14"/>
      <c r="M101" s="15"/>
      <c r="N101" s="14"/>
      <c r="O101" s="14"/>
      <c r="P101" s="15"/>
      <c r="Q101" s="14"/>
      <c r="R101" s="38"/>
      <c r="S101" s="15"/>
      <c r="T101" s="17"/>
      <c r="U101" s="18"/>
    </row>
    <row r="102" spans="1:21" ht="15.75" customHeight="1" x14ac:dyDescent="0.2">
      <c r="A102" s="65"/>
      <c r="B102" s="12"/>
      <c r="C102" s="13"/>
      <c r="D102" s="14"/>
      <c r="E102" s="15"/>
      <c r="F102" s="14"/>
      <c r="G102" s="14"/>
      <c r="H102" s="15"/>
      <c r="I102" s="14"/>
      <c r="J102" s="38"/>
      <c r="K102" s="15"/>
      <c r="L102" s="14"/>
      <c r="M102" s="15"/>
      <c r="N102" s="14"/>
      <c r="O102" s="14"/>
      <c r="P102" s="15"/>
      <c r="Q102" s="14"/>
      <c r="R102" s="38"/>
      <c r="S102" s="15"/>
      <c r="T102" s="17"/>
      <c r="U102" s="18"/>
    </row>
    <row r="103" spans="1:21" ht="15.75" customHeight="1" x14ac:dyDescent="0.2">
      <c r="A103" s="65"/>
      <c r="B103" s="12"/>
      <c r="C103" s="13"/>
      <c r="D103" s="14"/>
      <c r="E103" s="15"/>
      <c r="F103" s="14"/>
      <c r="G103" s="14"/>
      <c r="H103" s="15"/>
      <c r="I103" s="14"/>
      <c r="J103" s="38"/>
      <c r="K103" s="15"/>
      <c r="L103" s="14"/>
      <c r="M103" s="15"/>
      <c r="N103" s="14"/>
      <c r="O103" s="14"/>
      <c r="P103" s="15"/>
      <c r="Q103" s="14"/>
      <c r="R103" s="38"/>
      <c r="S103" s="15"/>
      <c r="T103" s="17"/>
      <c r="U103" s="18"/>
    </row>
    <row r="104" spans="1:21" ht="15.75" customHeight="1" x14ac:dyDescent="0.2">
      <c r="A104" s="65"/>
      <c r="B104" s="12"/>
      <c r="C104" s="39"/>
      <c r="D104" s="14"/>
      <c r="E104" s="15"/>
      <c r="F104" s="14"/>
      <c r="G104" s="14"/>
      <c r="H104" s="15"/>
      <c r="I104" s="14"/>
      <c r="J104" s="38"/>
      <c r="K104" s="15"/>
      <c r="L104" s="14"/>
      <c r="M104" s="15"/>
      <c r="N104" s="14"/>
      <c r="O104" s="14"/>
      <c r="P104" s="15"/>
      <c r="Q104" s="14"/>
      <c r="R104" s="38"/>
      <c r="S104" s="15"/>
      <c r="T104" s="17"/>
      <c r="U104" s="18"/>
    </row>
    <row r="105" spans="1:21" ht="15.75" customHeight="1" x14ac:dyDescent="0.2">
      <c r="A105" s="67"/>
      <c r="B105" s="12"/>
      <c r="C105" s="26"/>
      <c r="D105" s="14"/>
      <c r="E105" s="15"/>
      <c r="F105" s="14"/>
      <c r="G105" s="14"/>
      <c r="H105" s="15"/>
      <c r="I105" s="14"/>
      <c r="J105" s="38"/>
      <c r="K105" s="15"/>
      <c r="L105" s="14"/>
      <c r="M105" s="15"/>
      <c r="N105" s="14"/>
      <c r="O105" s="14"/>
      <c r="P105" s="15"/>
      <c r="Q105" s="14"/>
      <c r="R105" s="38"/>
      <c r="S105" s="15"/>
      <c r="T105" s="17"/>
      <c r="U105" s="18"/>
    </row>
    <row r="106" spans="1:21" ht="15.75" customHeight="1" x14ac:dyDescent="0.25">
      <c r="A106" s="40"/>
      <c r="B106" s="12"/>
      <c r="C106" s="35"/>
      <c r="D106" s="23"/>
      <c r="E106" s="24"/>
      <c r="F106" s="23"/>
      <c r="G106" s="23"/>
      <c r="H106" s="24"/>
      <c r="I106" s="23"/>
      <c r="J106" s="41"/>
      <c r="K106" s="24"/>
      <c r="L106" s="23"/>
      <c r="M106" s="23"/>
      <c r="N106" s="23"/>
      <c r="O106" s="23"/>
      <c r="P106" s="24"/>
      <c r="Q106" s="23"/>
      <c r="R106" s="41"/>
      <c r="S106" s="24"/>
      <c r="T106" s="23"/>
      <c r="U106" s="23"/>
    </row>
    <row r="107" spans="1:21" s="46" customFormat="1" ht="22.35" customHeight="1" x14ac:dyDescent="0.25">
      <c r="A107" s="42"/>
      <c r="B107" s="43"/>
      <c r="C107" s="44"/>
      <c r="D107" s="33"/>
      <c r="E107" s="33"/>
      <c r="F107" s="33"/>
      <c r="G107" s="33"/>
      <c r="H107" s="33"/>
      <c r="I107" s="33"/>
      <c r="J107" s="45"/>
      <c r="K107" s="33"/>
      <c r="L107" s="33"/>
      <c r="M107" s="33"/>
      <c r="N107" s="33"/>
      <c r="O107" s="33"/>
      <c r="P107" s="33"/>
      <c r="Q107" s="33"/>
      <c r="R107" s="45"/>
      <c r="S107" s="33"/>
      <c r="T107" s="33"/>
      <c r="U107" s="33"/>
    </row>
    <row r="108" spans="1:21" ht="8.1" customHeight="1" x14ac:dyDescent="0.2">
      <c r="A108" s="910"/>
      <c r="B108" s="911"/>
      <c r="C108" s="911"/>
      <c r="D108" s="911"/>
      <c r="E108" s="911"/>
      <c r="F108" s="911"/>
      <c r="G108" s="911"/>
      <c r="H108" s="911"/>
      <c r="I108" s="911"/>
      <c r="J108" s="911"/>
      <c r="K108" s="911"/>
      <c r="L108" s="911"/>
      <c r="M108" s="911"/>
      <c r="N108" s="911"/>
      <c r="O108" s="911"/>
      <c r="P108" s="911"/>
      <c r="Q108" s="911"/>
      <c r="R108" s="911"/>
      <c r="S108" s="911"/>
      <c r="T108" s="911"/>
      <c r="U108" s="911"/>
    </row>
    <row r="109" spans="1:21" ht="15.75" customHeight="1" x14ac:dyDescent="0.25">
      <c r="A109" s="69"/>
      <c r="B109" s="36"/>
      <c r="C109" s="47"/>
      <c r="D109" s="911"/>
      <c r="E109" s="911"/>
      <c r="F109" s="911"/>
      <c r="G109" s="911"/>
      <c r="H109" s="911"/>
      <c r="I109" s="911"/>
      <c r="J109" s="911"/>
      <c r="K109" s="911"/>
      <c r="L109" s="911"/>
      <c r="M109" s="911"/>
      <c r="N109" s="911"/>
      <c r="O109" s="911"/>
      <c r="P109" s="911"/>
      <c r="Q109" s="911"/>
      <c r="R109" s="911"/>
      <c r="S109" s="911"/>
      <c r="T109" s="37"/>
      <c r="U109" s="37"/>
    </row>
    <row r="110" spans="1:21" ht="15.75" customHeight="1" x14ac:dyDescent="0.2">
      <c r="A110" s="65"/>
      <c r="B110" s="38"/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913"/>
      <c r="U110" s="912"/>
    </row>
    <row r="111" spans="1:21" ht="15.75" customHeight="1" x14ac:dyDescent="0.2">
      <c r="A111" s="65"/>
      <c r="B111" s="38"/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913"/>
      <c r="U111" s="912"/>
    </row>
    <row r="112" spans="1:21" ht="15.75" customHeight="1" x14ac:dyDescent="0.2">
      <c r="A112" s="65"/>
      <c r="B112" s="38"/>
      <c r="C112" s="13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674"/>
      <c r="U112" s="673"/>
    </row>
    <row r="113" spans="1:21" ht="15.75" customHeight="1" x14ac:dyDescent="0.2">
      <c r="A113" s="65"/>
      <c r="B113" s="38"/>
      <c r="C113" s="13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674"/>
      <c r="U113" s="673"/>
    </row>
    <row r="114" spans="1:21" ht="15.75" customHeight="1" x14ac:dyDescent="0.2">
      <c r="A114" s="65"/>
      <c r="B114" s="38"/>
      <c r="C114" s="13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674"/>
      <c r="U114" s="673"/>
    </row>
    <row r="115" spans="1:21" ht="15.75" customHeight="1" x14ac:dyDescent="0.2">
      <c r="A115" s="65"/>
      <c r="B115" s="38"/>
      <c r="C115" s="13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674"/>
      <c r="U115" s="673"/>
    </row>
    <row r="116" spans="1:21" ht="15.75" customHeight="1" x14ac:dyDescent="0.2">
      <c r="A116" s="65"/>
      <c r="B116" s="38"/>
      <c r="C116" s="13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674"/>
      <c r="U116" s="673"/>
    </row>
    <row r="117" spans="1:21" ht="15.75" customHeight="1" x14ac:dyDescent="0.2">
      <c r="A117" s="65"/>
      <c r="B117" s="38"/>
      <c r="C117" s="13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674"/>
      <c r="U117" s="673"/>
    </row>
    <row r="118" spans="1:21" ht="15.75" customHeight="1" x14ac:dyDescent="0.2">
      <c r="A118" s="65"/>
      <c r="B118" s="38"/>
      <c r="C118" s="13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674"/>
      <c r="U118" s="673"/>
    </row>
    <row r="119" spans="1:21" ht="15.75" customHeight="1" x14ac:dyDescent="0.2">
      <c r="A119" s="71"/>
      <c r="B119" s="48"/>
      <c r="C119" s="6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674"/>
      <c r="U119" s="673"/>
    </row>
    <row r="120" spans="1:21" ht="15.75" customHeight="1" x14ac:dyDescent="0.2">
      <c r="A120" s="65"/>
      <c r="B120" s="38"/>
      <c r="C120" s="13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674"/>
      <c r="U120" s="673"/>
    </row>
    <row r="121" spans="1:21" ht="15.75" customHeight="1" x14ac:dyDescent="0.2">
      <c r="A121" s="65"/>
      <c r="B121" s="38"/>
      <c r="C121" s="13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674"/>
      <c r="U121" s="673"/>
    </row>
    <row r="122" spans="1:21" ht="15.75" customHeight="1" x14ac:dyDescent="0.2">
      <c r="A122" s="65"/>
      <c r="B122" s="38"/>
      <c r="C122" s="13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674"/>
      <c r="U122" s="673"/>
    </row>
    <row r="123" spans="1:21" ht="15.75" customHeight="1" x14ac:dyDescent="0.2">
      <c r="A123" s="65"/>
      <c r="B123" s="38"/>
      <c r="C123" s="13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674"/>
      <c r="U123" s="673"/>
    </row>
    <row r="124" spans="1:21" ht="15.75" customHeight="1" x14ac:dyDescent="0.2">
      <c r="A124" s="65"/>
      <c r="B124" s="38"/>
      <c r="C124" s="13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674"/>
      <c r="U124" s="673"/>
    </row>
    <row r="125" spans="1:21" ht="15.75" customHeight="1" x14ac:dyDescent="0.2">
      <c r="A125" s="65"/>
      <c r="B125" s="38"/>
      <c r="C125" s="13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674"/>
      <c r="U125" s="673"/>
    </row>
    <row r="126" spans="1:21" ht="15.75" customHeight="1" x14ac:dyDescent="0.2">
      <c r="A126" s="65"/>
      <c r="B126" s="38"/>
      <c r="C126" s="13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674"/>
      <c r="U126" s="673"/>
    </row>
    <row r="127" spans="1:21" ht="15.75" customHeight="1" x14ac:dyDescent="0.2">
      <c r="A127" s="65"/>
      <c r="B127" s="38"/>
      <c r="C127" s="13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674"/>
      <c r="U127" s="673"/>
    </row>
    <row r="128" spans="1:21" ht="15.75" customHeight="1" x14ac:dyDescent="0.2">
      <c r="A128" s="65"/>
      <c r="B128" s="38"/>
      <c r="C128" s="13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674"/>
      <c r="U128" s="673"/>
    </row>
    <row r="129" spans="1:21" ht="15.75" customHeight="1" x14ac:dyDescent="0.2">
      <c r="A129" s="71"/>
      <c r="B129" s="48"/>
      <c r="C129" s="692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674"/>
      <c r="U129" s="673"/>
    </row>
    <row r="130" spans="1:21" ht="15.75" customHeight="1" x14ac:dyDescent="0.2">
      <c r="A130" s="71"/>
      <c r="B130" s="48"/>
      <c r="C130" s="667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674"/>
      <c r="U130" s="673"/>
    </row>
    <row r="131" spans="1:21" ht="15.75" customHeight="1" x14ac:dyDescent="0.2">
      <c r="A131" s="71"/>
      <c r="B131" s="48"/>
      <c r="C131" s="693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674"/>
      <c r="U131" s="673"/>
    </row>
    <row r="132" spans="1:21" ht="15.75" customHeight="1" x14ac:dyDescent="0.2">
      <c r="A132" s="71"/>
      <c r="B132" s="48"/>
      <c r="C132" s="693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674"/>
      <c r="U132" s="673"/>
    </row>
    <row r="133" spans="1:21" ht="15.75" customHeight="1" x14ac:dyDescent="0.2">
      <c r="A133" s="71"/>
      <c r="B133" s="48"/>
      <c r="C133" s="667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674"/>
      <c r="U133" s="673"/>
    </row>
    <row r="134" spans="1:21" ht="15.75" customHeight="1" x14ac:dyDescent="0.2">
      <c r="A134" s="71"/>
      <c r="B134" s="48"/>
      <c r="C134" s="693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674"/>
      <c r="U134" s="673"/>
    </row>
    <row r="135" spans="1:21" ht="15.75" customHeight="1" x14ac:dyDescent="0.2">
      <c r="A135" s="71"/>
      <c r="B135" s="48"/>
      <c r="C135" s="693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674"/>
      <c r="U135" s="673"/>
    </row>
    <row r="136" spans="1:21" ht="15.75" customHeight="1" x14ac:dyDescent="0.2">
      <c r="A136" s="71"/>
      <c r="B136" s="48"/>
      <c r="C136" s="49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674"/>
      <c r="U136" s="673"/>
    </row>
    <row r="137" spans="1:21" ht="15.75" customHeight="1" x14ac:dyDescent="0.2">
      <c r="A137" s="71"/>
      <c r="B137" s="48"/>
      <c r="C137" s="49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674"/>
      <c r="U137" s="673"/>
    </row>
    <row r="138" spans="1:21" ht="15.75" customHeight="1" x14ac:dyDescent="0.2">
      <c r="A138" s="71"/>
      <c r="B138" s="48"/>
      <c r="C138" s="49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674"/>
      <c r="U138" s="673"/>
    </row>
    <row r="139" spans="1:21" ht="15.75" customHeight="1" x14ac:dyDescent="0.2">
      <c r="A139" s="71"/>
      <c r="B139" s="48"/>
      <c r="C139" s="667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674"/>
      <c r="U139" s="673"/>
    </row>
    <row r="140" spans="1:21" ht="15.75" customHeight="1" x14ac:dyDescent="0.2">
      <c r="A140" s="71"/>
      <c r="B140" s="48"/>
      <c r="C140" s="49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674"/>
      <c r="U140" s="673"/>
    </row>
    <row r="141" spans="1:21" ht="15.75" customHeight="1" x14ac:dyDescent="0.2">
      <c r="A141" s="71"/>
      <c r="B141" s="48"/>
      <c r="C141" s="49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674"/>
      <c r="U141" s="673"/>
    </row>
    <row r="142" spans="1:21" ht="15.75" customHeight="1" x14ac:dyDescent="0.2">
      <c r="A142" s="71"/>
      <c r="B142" s="48"/>
      <c r="C142" s="49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674"/>
      <c r="U142" s="673"/>
    </row>
    <row r="143" spans="1:21" ht="15.75" customHeight="1" x14ac:dyDescent="0.2">
      <c r="A143" s="70"/>
      <c r="B143" s="48"/>
      <c r="C143" s="667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674"/>
      <c r="U143" s="673"/>
    </row>
    <row r="144" spans="1:21" ht="15.75" customHeight="1" x14ac:dyDescent="0.2">
      <c r="A144" s="70"/>
      <c r="B144" s="48"/>
      <c r="C144" s="667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674"/>
      <c r="U144" s="673"/>
    </row>
    <row r="145" spans="1:21" ht="15.75" customHeight="1" x14ac:dyDescent="0.2">
      <c r="A145" s="70"/>
      <c r="B145" s="48"/>
      <c r="C145" s="693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674"/>
      <c r="U145" s="673"/>
    </row>
    <row r="146" spans="1:21" ht="15.75" customHeight="1" x14ac:dyDescent="0.2">
      <c r="A146" s="71"/>
      <c r="B146" s="48"/>
      <c r="C146" s="693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674"/>
      <c r="U146" s="673"/>
    </row>
    <row r="147" spans="1:21" ht="15.75" customHeight="1" x14ac:dyDescent="0.2">
      <c r="A147" s="70"/>
      <c r="B147" s="48"/>
      <c r="C147" s="693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674"/>
      <c r="U147" s="673"/>
    </row>
    <row r="148" spans="1:21" ht="15.75" customHeight="1" x14ac:dyDescent="0.2">
      <c r="A148" s="70"/>
      <c r="B148" s="48"/>
      <c r="C148" s="693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674"/>
      <c r="U148" s="673"/>
    </row>
    <row r="149" spans="1:21" ht="15.75" customHeight="1" x14ac:dyDescent="0.2">
      <c r="A149" s="70"/>
      <c r="B149" s="48"/>
      <c r="C149" s="693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674"/>
      <c r="U149" s="673"/>
    </row>
    <row r="150" spans="1:21" ht="15.75" customHeight="1" x14ac:dyDescent="0.2">
      <c r="A150" s="70"/>
      <c r="B150" s="48"/>
      <c r="C150" s="693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674"/>
      <c r="U150" s="673"/>
    </row>
    <row r="151" spans="1:21" ht="15.75" customHeight="1" x14ac:dyDescent="0.2">
      <c r="A151" s="71"/>
      <c r="B151" s="48"/>
      <c r="C151" s="667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674"/>
      <c r="U151" s="673"/>
    </row>
    <row r="152" spans="1:21" ht="15.75" customHeight="1" x14ac:dyDescent="0.2">
      <c r="A152" s="71"/>
      <c r="B152" s="48"/>
      <c r="C152" s="667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674"/>
      <c r="U152" s="673"/>
    </row>
    <row r="153" spans="1:21" ht="15.75" customHeight="1" x14ac:dyDescent="0.2">
      <c r="A153" s="71"/>
      <c r="B153" s="48"/>
      <c r="C153" s="667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674"/>
      <c r="U153" s="673"/>
    </row>
    <row r="154" spans="1:21" ht="15.75" customHeight="1" x14ac:dyDescent="0.2">
      <c r="A154" s="71"/>
      <c r="B154" s="48"/>
      <c r="C154" s="667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674"/>
      <c r="U154" s="673"/>
    </row>
    <row r="155" spans="1:21" ht="15.75" customHeight="1" x14ac:dyDescent="0.2">
      <c r="A155" s="71"/>
      <c r="B155" s="48"/>
      <c r="C155" s="667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674"/>
      <c r="U155" s="673"/>
    </row>
    <row r="156" spans="1:21" ht="15.75" customHeight="1" x14ac:dyDescent="0.2">
      <c r="A156" s="71"/>
      <c r="B156" s="48"/>
      <c r="C156" s="667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674"/>
      <c r="U156" s="673"/>
    </row>
    <row r="157" spans="1:21" ht="15.75" customHeight="1" x14ac:dyDescent="0.2">
      <c r="A157" s="71"/>
      <c r="B157" s="48"/>
      <c r="C157" s="667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674"/>
      <c r="U157" s="673"/>
    </row>
    <row r="158" spans="1:21" ht="15.75" customHeight="1" x14ac:dyDescent="0.2">
      <c r="A158" s="71"/>
      <c r="B158" s="48"/>
      <c r="C158" s="667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674"/>
      <c r="U158" s="673"/>
    </row>
    <row r="159" spans="1:21" ht="15.75" customHeight="1" x14ac:dyDescent="0.2">
      <c r="A159" s="71"/>
      <c r="B159" s="48"/>
      <c r="C159" s="667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674"/>
      <c r="U159" s="673"/>
    </row>
    <row r="160" spans="1:21" ht="15.75" customHeight="1" x14ac:dyDescent="0.2">
      <c r="A160" s="71"/>
      <c r="B160" s="48"/>
      <c r="C160" s="667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674"/>
      <c r="U160" s="673"/>
    </row>
    <row r="161" spans="1:21" ht="15.75" customHeight="1" x14ac:dyDescent="0.2">
      <c r="A161" s="71"/>
      <c r="B161" s="48"/>
      <c r="C161" s="667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674"/>
      <c r="U161" s="673"/>
    </row>
    <row r="162" spans="1:21" ht="15.75" customHeight="1" x14ac:dyDescent="0.2">
      <c r="A162" s="71"/>
      <c r="B162" s="48"/>
      <c r="C162" s="667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674"/>
      <c r="U162" s="673"/>
    </row>
    <row r="163" spans="1:21" ht="15.75" customHeight="1" x14ac:dyDescent="0.2">
      <c r="A163" s="71"/>
      <c r="B163" s="48"/>
      <c r="C163" s="667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674"/>
      <c r="U163" s="673"/>
    </row>
    <row r="164" spans="1:21" ht="15.75" customHeight="1" x14ac:dyDescent="0.2">
      <c r="A164" s="71"/>
      <c r="B164" s="48"/>
      <c r="C164" s="667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674"/>
      <c r="U164" s="673"/>
    </row>
    <row r="165" spans="1:21" ht="15.75" customHeight="1" x14ac:dyDescent="0.2">
      <c r="A165" s="71"/>
      <c r="B165" s="48"/>
      <c r="C165" s="667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674"/>
      <c r="U165" s="673"/>
    </row>
    <row r="166" spans="1:21" ht="15.75" customHeight="1" x14ac:dyDescent="0.2">
      <c r="A166" s="71"/>
      <c r="B166" s="48"/>
      <c r="C166" s="667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674"/>
      <c r="U166" s="673"/>
    </row>
    <row r="167" spans="1:21" ht="15.75" customHeight="1" x14ac:dyDescent="0.2">
      <c r="A167" s="71"/>
      <c r="B167" s="48"/>
      <c r="C167" s="667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674"/>
      <c r="U167" s="673"/>
    </row>
    <row r="168" spans="1:21" ht="15.75" customHeight="1" x14ac:dyDescent="0.2">
      <c r="A168" s="71"/>
      <c r="B168" s="48"/>
      <c r="C168" s="667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674"/>
      <c r="U168" s="673"/>
    </row>
    <row r="169" spans="1:21" ht="15.75" customHeight="1" x14ac:dyDescent="0.2">
      <c r="A169" s="71"/>
      <c r="B169" s="48"/>
      <c r="C169" s="667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674"/>
      <c r="U169" s="673"/>
    </row>
    <row r="170" spans="1:21" ht="15.75" customHeight="1" x14ac:dyDescent="0.2">
      <c r="A170" s="71"/>
      <c r="B170" s="48"/>
      <c r="C170" s="667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674"/>
      <c r="U170" s="673"/>
    </row>
    <row r="171" spans="1:21" ht="15.75" customHeight="1" x14ac:dyDescent="0.2">
      <c r="A171" s="71"/>
      <c r="B171" s="48"/>
      <c r="C171" s="667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674"/>
      <c r="U171" s="673"/>
    </row>
    <row r="172" spans="1:21" ht="15.75" customHeight="1" x14ac:dyDescent="0.2">
      <c r="A172" s="71"/>
      <c r="B172" s="48"/>
      <c r="C172" s="667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50"/>
      <c r="U172" s="673"/>
    </row>
    <row r="173" spans="1:21" ht="15.75" customHeight="1" x14ac:dyDescent="0.2">
      <c r="A173" s="71"/>
      <c r="B173" s="48"/>
      <c r="C173" s="667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50"/>
      <c r="U173" s="673"/>
    </row>
    <row r="174" spans="1:21" ht="15.75" customHeight="1" x14ac:dyDescent="0.2">
      <c r="A174" s="71"/>
      <c r="B174" s="48"/>
      <c r="C174" s="667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50"/>
      <c r="U174" s="673"/>
    </row>
    <row r="175" spans="1:21" ht="15.75" customHeight="1" x14ac:dyDescent="0.2">
      <c r="A175" s="71"/>
      <c r="B175" s="48"/>
      <c r="C175" s="667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50"/>
      <c r="U175" s="673"/>
    </row>
    <row r="176" spans="1:21" ht="15.75" customHeight="1" x14ac:dyDescent="0.2">
      <c r="A176" s="71"/>
      <c r="B176" s="48"/>
      <c r="C176" s="667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50"/>
      <c r="U176" s="673"/>
    </row>
    <row r="177" spans="1:21" x14ac:dyDescent="0.2">
      <c r="A177" s="71"/>
      <c r="B177" s="48"/>
      <c r="C177" s="692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50"/>
      <c r="U177" s="673"/>
    </row>
    <row r="178" spans="1:21" ht="15.75" customHeight="1" x14ac:dyDescent="0.2">
      <c r="A178" s="71"/>
      <c r="B178" s="48"/>
      <c r="C178" s="692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50"/>
      <c r="U178" s="673"/>
    </row>
    <row r="179" spans="1:21" ht="15.75" customHeight="1" x14ac:dyDescent="0.2">
      <c r="A179" s="71"/>
      <c r="B179" s="48"/>
      <c r="C179" s="667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50"/>
      <c r="U179" s="673"/>
    </row>
    <row r="180" spans="1:21" x14ac:dyDescent="0.2">
      <c r="A180" s="915"/>
      <c r="B180" s="915"/>
      <c r="C180" s="915"/>
      <c r="D180" s="915"/>
      <c r="E180" s="915"/>
      <c r="F180" s="915"/>
      <c r="G180" s="915"/>
      <c r="H180" s="915"/>
      <c r="I180" s="915"/>
      <c r="J180" s="915"/>
      <c r="K180" s="915"/>
      <c r="L180" s="915"/>
      <c r="M180" s="915"/>
      <c r="N180" s="915"/>
      <c r="O180" s="915"/>
      <c r="P180" s="915"/>
      <c r="Q180" s="915"/>
      <c r="R180" s="915"/>
      <c r="S180" s="915"/>
      <c r="T180" s="915"/>
      <c r="U180" s="915"/>
    </row>
    <row r="181" spans="1:21" ht="16.350000000000001" customHeight="1" x14ac:dyDescent="0.2">
      <c r="A181" s="67"/>
      <c r="B181" s="51"/>
      <c r="C181" s="6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</row>
    <row r="182" spans="1:21" ht="15.75" customHeight="1" x14ac:dyDescent="0.2">
      <c r="A182" s="67"/>
      <c r="B182" s="38"/>
      <c r="C182" s="6"/>
      <c r="D182" s="14"/>
      <c r="E182" s="15"/>
      <c r="F182" s="15"/>
      <c r="G182" s="14"/>
      <c r="H182" s="15"/>
      <c r="I182" s="14"/>
      <c r="J182" s="15"/>
      <c r="K182" s="15"/>
      <c r="L182" s="14"/>
      <c r="M182" s="15"/>
      <c r="N182" s="15"/>
      <c r="O182" s="14"/>
      <c r="P182" s="15"/>
      <c r="Q182" s="14"/>
      <c r="R182" s="15"/>
      <c r="S182" s="15"/>
    </row>
    <row r="183" spans="1:21" ht="15.75" customHeight="1" x14ac:dyDescent="0.2">
      <c r="A183" s="67"/>
      <c r="B183" s="38"/>
      <c r="C183" s="6"/>
      <c r="D183" s="14"/>
      <c r="E183" s="15"/>
      <c r="F183" s="15"/>
      <c r="G183" s="14"/>
      <c r="H183" s="15"/>
      <c r="I183" s="14"/>
      <c r="J183" s="15"/>
      <c r="K183" s="15"/>
      <c r="L183" s="14"/>
      <c r="M183" s="15"/>
      <c r="N183" s="15"/>
      <c r="O183" s="14"/>
      <c r="P183" s="15"/>
      <c r="Q183" s="14"/>
      <c r="R183" s="15"/>
      <c r="S183" s="15"/>
    </row>
    <row r="184" spans="1:21" ht="8.1" customHeight="1" x14ac:dyDescent="0.2">
      <c r="A184" s="915"/>
      <c r="B184" s="915"/>
      <c r="C184" s="915"/>
      <c r="D184" s="915"/>
      <c r="E184" s="915"/>
      <c r="F184" s="915"/>
      <c r="G184" s="915"/>
      <c r="H184" s="915"/>
      <c r="I184" s="915"/>
      <c r="J184" s="915"/>
      <c r="K184" s="915"/>
      <c r="L184" s="915"/>
      <c r="M184" s="915"/>
      <c r="N184" s="915"/>
      <c r="O184" s="915"/>
      <c r="P184" s="915"/>
      <c r="Q184" s="915"/>
      <c r="R184" s="915"/>
      <c r="S184" s="915"/>
      <c r="T184" s="915"/>
      <c r="U184" s="915"/>
    </row>
    <row r="185" spans="1:21" ht="15.75" customHeight="1" x14ac:dyDescent="0.2">
      <c r="A185" s="914"/>
      <c r="B185" s="914"/>
      <c r="C185" s="914"/>
      <c r="D185" s="914"/>
      <c r="E185" s="914"/>
      <c r="F185" s="914"/>
      <c r="G185" s="914"/>
      <c r="H185" s="914"/>
      <c r="I185" s="914"/>
      <c r="J185" s="914"/>
      <c r="K185" s="914"/>
      <c r="L185" s="914"/>
      <c r="M185" s="914"/>
      <c r="N185" s="914"/>
      <c r="O185" s="914"/>
      <c r="P185" s="914"/>
      <c r="Q185" s="914"/>
      <c r="R185" s="914"/>
      <c r="S185" s="914"/>
    </row>
    <row r="186" spans="1:21" ht="15.75" customHeight="1" x14ac:dyDescent="0.2">
      <c r="B186" s="38"/>
      <c r="C186" s="6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53"/>
    </row>
    <row r="187" spans="1:21" ht="15.75" customHeight="1" x14ac:dyDescent="0.2">
      <c r="B187" s="38"/>
      <c r="C187" s="6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53"/>
    </row>
    <row r="188" spans="1:21" ht="15.75" customHeight="1" x14ac:dyDescent="0.2">
      <c r="B188" s="38"/>
      <c r="C188" s="6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53"/>
    </row>
    <row r="189" spans="1:21" ht="15.75" customHeight="1" x14ac:dyDescent="0.2">
      <c r="B189" s="36"/>
      <c r="C189" s="6"/>
      <c r="E189" s="17"/>
      <c r="H189" s="17"/>
      <c r="K189" s="17"/>
      <c r="M189" s="17"/>
      <c r="P189" s="17"/>
      <c r="S189" s="17"/>
      <c r="U189" s="53"/>
    </row>
    <row r="190" spans="1:21" ht="15.75" customHeight="1" x14ac:dyDescent="0.2">
      <c r="B190" s="38"/>
      <c r="C190" s="6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53"/>
    </row>
    <row r="191" spans="1:21" ht="15.75" customHeight="1" x14ac:dyDescent="0.2">
      <c r="B191" s="38"/>
      <c r="C191" s="6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53"/>
    </row>
    <row r="192" spans="1:21" ht="15.75" customHeight="1" x14ac:dyDescent="0.2">
      <c r="B192" s="38"/>
      <c r="C192" s="6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53"/>
    </row>
    <row r="193" spans="1:21" ht="15.75" customHeight="1" x14ac:dyDescent="0.2">
      <c r="B193" s="38"/>
      <c r="C193" s="6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53"/>
    </row>
    <row r="194" spans="1:21" ht="15.75" customHeight="1" x14ac:dyDescent="0.2">
      <c r="B194" s="38"/>
      <c r="C194" s="6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53"/>
    </row>
    <row r="195" spans="1:21" ht="15.75" customHeight="1" x14ac:dyDescent="0.2">
      <c r="B195" s="38"/>
      <c r="C195" s="6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53"/>
    </row>
    <row r="196" spans="1:21" ht="15.75" customHeight="1" x14ac:dyDescent="0.2">
      <c r="B196" s="38"/>
      <c r="C196" s="6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53"/>
    </row>
    <row r="197" spans="1:21" ht="15.75" customHeight="1" x14ac:dyDescent="0.2">
      <c r="B197" s="38"/>
      <c r="C197" s="6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53"/>
    </row>
    <row r="198" spans="1:21" ht="15.75" customHeight="1" x14ac:dyDescent="0.2">
      <c r="B198" s="38"/>
      <c r="C198" s="6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53"/>
    </row>
    <row r="199" spans="1:21" ht="15.75" customHeight="1" x14ac:dyDescent="0.2">
      <c r="B199" s="38"/>
      <c r="C199" s="6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53"/>
    </row>
    <row r="200" spans="1:21" ht="15.75" customHeight="1" x14ac:dyDescent="0.2">
      <c r="A200" s="909"/>
      <c r="B200" s="909"/>
      <c r="C200" s="909"/>
      <c r="D200" s="909"/>
      <c r="E200" s="909"/>
      <c r="F200" s="909"/>
      <c r="G200" s="909"/>
      <c r="H200" s="909"/>
      <c r="I200" s="909"/>
      <c r="J200" s="909"/>
      <c r="K200" s="909"/>
      <c r="L200" s="909"/>
      <c r="M200" s="909"/>
      <c r="N200" s="909"/>
      <c r="O200" s="909"/>
      <c r="P200" s="909"/>
      <c r="Q200" s="909"/>
      <c r="R200" s="909"/>
      <c r="S200" s="909"/>
      <c r="T200" s="55"/>
      <c r="U200" s="53"/>
    </row>
    <row r="201" spans="1:21" ht="15.75" customHeight="1" x14ac:dyDescent="0.2">
      <c r="A201" s="908"/>
      <c r="B201" s="908"/>
      <c r="C201" s="908"/>
      <c r="D201" s="908"/>
      <c r="E201" s="908"/>
      <c r="F201" s="908"/>
      <c r="G201" s="908"/>
      <c r="H201" s="908"/>
      <c r="I201" s="908"/>
      <c r="J201" s="908"/>
      <c r="K201" s="908"/>
      <c r="L201" s="908"/>
      <c r="M201" s="908"/>
      <c r="N201" s="908"/>
      <c r="O201" s="908"/>
      <c r="P201" s="908"/>
      <c r="Q201" s="908"/>
      <c r="R201" s="908"/>
      <c r="S201" s="908"/>
    </row>
    <row r="202" spans="1:21" ht="15.75" customHeight="1" x14ac:dyDescent="0.2">
      <c r="A202" s="908"/>
      <c r="B202" s="908"/>
      <c r="C202" s="908"/>
      <c r="D202" s="908"/>
      <c r="E202" s="908"/>
      <c r="F202" s="908"/>
      <c r="G202" s="908"/>
      <c r="H202" s="908"/>
      <c r="I202" s="908"/>
      <c r="J202" s="908"/>
      <c r="K202" s="908"/>
      <c r="L202" s="908"/>
      <c r="M202" s="908"/>
      <c r="N202" s="908"/>
      <c r="O202" s="908"/>
      <c r="P202" s="908"/>
      <c r="Q202" s="908"/>
      <c r="R202" s="908"/>
      <c r="S202" s="908"/>
    </row>
    <row r="203" spans="1:21" ht="15.75" customHeight="1" x14ac:dyDescent="0.2">
      <c r="A203" s="908"/>
      <c r="B203" s="908"/>
      <c r="C203" s="908"/>
      <c r="D203" s="908"/>
      <c r="E203" s="908"/>
      <c r="F203" s="908"/>
      <c r="G203" s="908"/>
      <c r="H203" s="908"/>
      <c r="I203" s="908"/>
      <c r="J203" s="908"/>
      <c r="K203" s="908"/>
      <c r="L203" s="908"/>
      <c r="M203" s="908"/>
      <c r="N203" s="908"/>
      <c r="O203" s="908"/>
      <c r="P203" s="908"/>
      <c r="Q203" s="908"/>
      <c r="R203" s="908"/>
      <c r="S203" s="908"/>
    </row>
    <row r="204" spans="1:21" ht="15.75" customHeight="1" x14ac:dyDescent="0.2">
      <c r="B204" s="36"/>
      <c r="C204" s="36"/>
    </row>
    <row r="205" spans="1:21" ht="15.75" customHeight="1" x14ac:dyDescent="0.2">
      <c r="B205" s="36"/>
      <c r="C205" s="36"/>
    </row>
    <row r="206" spans="1:21" ht="15.75" customHeight="1" x14ac:dyDescent="0.2">
      <c r="B206" s="36"/>
      <c r="C206" s="36"/>
    </row>
    <row r="207" spans="1:21" ht="15.75" customHeight="1" x14ac:dyDescent="0.2">
      <c r="B207" s="36"/>
      <c r="C207" s="36"/>
    </row>
    <row r="208" spans="1:21" ht="15.75" customHeight="1" x14ac:dyDescent="0.2">
      <c r="B208" s="36"/>
      <c r="C208" s="36"/>
    </row>
    <row r="209" spans="2:3" ht="15.75" customHeight="1" x14ac:dyDescent="0.2">
      <c r="B209" s="36"/>
      <c r="C209" s="36"/>
    </row>
    <row r="210" spans="2:3" ht="15.75" customHeight="1" x14ac:dyDescent="0.2">
      <c r="B210" s="36"/>
      <c r="C210" s="36"/>
    </row>
    <row r="211" spans="2:3" ht="15.75" customHeight="1" x14ac:dyDescent="0.2">
      <c r="B211" s="36"/>
      <c r="C211" s="36"/>
    </row>
    <row r="212" spans="2:3" ht="15.75" customHeight="1" x14ac:dyDescent="0.2">
      <c r="B212" s="36"/>
      <c r="C212" s="36"/>
    </row>
    <row r="213" spans="2:3" ht="15.75" customHeight="1" x14ac:dyDescent="0.2">
      <c r="B213" s="36"/>
      <c r="C213" s="36"/>
    </row>
    <row r="214" spans="2:3" ht="15.75" customHeight="1" x14ac:dyDescent="0.2">
      <c r="B214" s="36"/>
      <c r="C214" s="36"/>
    </row>
    <row r="215" spans="2:3" ht="15.75" customHeight="1" x14ac:dyDescent="0.2">
      <c r="B215" s="36"/>
      <c r="C215" s="36"/>
    </row>
    <row r="216" spans="2:3" ht="15.75" customHeight="1" x14ac:dyDescent="0.2">
      <c r="B216" s="36"/>
      <c r="C216" s="36"/>
    </row>
    <row r="217" spans="2:3" ht="15.75" customHeight="1" x14ac:dyDescent="0.2">
      <c r="B217" s="36"/>
      <c r="C217" s="36"/>
    </row>
    <row r="218" spans="2:3" ht="15.75" customHeight="1" x14ac:dyDescent="0.2">
      <c r="B218" s="36"/>
      <c r="C218" s="36"/>
    </row>
    <row r="219" spans="2:3" ht="15.75" customHeight="1" x14ac:dyDescent="0.2">
      <c r="B219" s="36"/>
      <c r="C219" s="36"/>
    </row>
    <row r="220" spans="2:3" ht="15.75" customHeight="1" x14ac:dyDescent="0.2">
      <c r="B220" s="36"/>
      <c r="C220" s="36"/>
    </row>
    <row r="221" spans="2:3" ht="15.75" customHeight="1" x14ac:dyDescent="0.2">
      <c r="B221" s="36"/>
      <c r="C221" s="36"/>
    </row>
    <row r="222" spans="2:3" ht="15.75" customHeight="1" x14ac:dyDescent="0.2">
      <c r="B222" s="36"/>
      <c r="C222" s="36"/>
    </row>
    <row r="223" spans="2:3" ht="15.75" customHeight="1" x14ac:dyDescent="0.2">
      <c r="B223" s="36"/>
      <c r="C223" s="36"/>
    </row>
    <row r="224" spans="2:3" ht="15.75" customHeight="1" x14ac:dyDescent="0.2">
      <c r="B224" s="36"/>
      <c r="C224" s="36"/>
    </row>
    <row r="225" spans="2:3" ht="15.75" customHeight="1" x14ac:dyDescent="0.2">
      <c r="B225" s="36"/>
      <c r="C225" s="36"/>
    </row>
    <row r="226" spans="2:3" ht="15.75" customHeight="1" x14ac:dyDescent="0.2">
      <c r="B226" s="36"/>
      <c r="C226" s="36"/>
    </row>
    <row r="227" spans="2:3" ht="15.75" customHeight="1" x14ac:dyDescent="0.2">
      <c r="B227" s="36"/>
      <c r="C227" s="36"/>
    </row>
    <row r="228" spans="2:3" ht="15.75" customHeight="1" x14ac:dyDescent="0.2">
      <c r="B228" s="36"/>
      <c r="C228" s="36"/>
    </row>
    <row r="229" spans="2:3" ht="15.75" customHeight="1" x14ac:dyDescent="0.2">
      <c r="B229" s="36"/>
      <c r="C229" s="36"/>
    </row>
    <row r="230" spans="2:3" ht="15.75" customHeight="1" x14ac:dyDescent="0.2">
      <c r="B230" s="36"/>
      <c r="C230" s="36"/>
    </row>
    <row r="231" spans="2:3" ht="15.75" customHeight="1" x14ac:dyDescent="0.2">
      <c r="B231" s="36"/>
      <c r="C231" s="36"/>
    </row>
    <row r="232" spans="2:3" ht="15.75" customHeight="1" x14ac:dyDescent="0.2">
      <c r="B232" s="36"/>
      <c r="C232" s="36"/>
    </row>
    <row r="233" spans="2:3" ht="15.75" customHeight="1" x14ac:dyDescent="0.2">
      <c r="B233" s="36"/>
      <c r="C233" s="36"/>
    </row>
    <row r="234" spans="2:3" ht="15.75" customHeight="1" x14ac:dyDescent="0.2">
      <c r="B234" s="36"/>
      <c r="C234" s="36"/>
    </row>
    <row r="235" spans="2:3" ht="15.75" customHeight="1" x14ac:dyDescent="0.2">
      <c r="B235" s="36"/>
      <c r="C235" s="36"/>
    </row>
    <row r="236" spans="2:3" ht="15.75" customHeight="1" x14ac:dyDescent="0.2">
      <c r="B236" s="36"/>
      <c r="C236" s="36"/>
    </row>
    <row r="237" spans="2:3" ht="15.75" customHeight="1" x14ac:dyDescent="0.2">
      <c r="B237" s="36"/>
      <c r="C237" s="36"/>
    </row>
    <row r="238" spans="2:3" ht="15.75" customHeight="1" x14ac:dyDescent="0.2">
      <c r="B238" s="36"/>
      <c r="C238" s="36"/>
    </row>
    <row r="239" spans="2:3" ht="15.75" customHeight="1" x14ac:dyDescent="0.2">
      <c r="B239" s="36"/>
      <c r="C239" s="36"/>
    </row>
    <row r="240" spans="2:3" ht="15.75" customHeight="1" x14ac:dyDescent="0.2">
      <c r="B240" s="36"/>
      <c r="C240" s="36"/>
    </row>
    <row r="241" spans="2:3" ht="15.75" customHeight="1" x14ac:dyDescent="0.2">
      <c r="B241" s="36"/>
      <c r="C241" s="36"/>
    </row>
    <row r="242" spans="2:3" ht="15.75" customHeight="1" x14ac:dyDescent="0.2">
      <c r="B242" s="36"/>
      <c r="C242" s="36"/>
    </row>
    <row r="243" spans="2:3" ht="15.75" customHeight="1" x14ac:dyDescent="0.2">
      <c r="B243" s="36"/>
      <c r="C243" s="36"/>
    </row>
    <row r="244" spans="2:3" ht="15.75" customHeight="1" x14ac:dyDescent="0.2">
      <c r="B244" s="36"/>
      <c r="C244" s="36"/>
    </row>
    <row r="245" spans="2:3" ht="15.75" customHeight="1" x14ac:dyDescent="0.2">
      <c r="B245" s="36"/>
      <c r="C245" s="36"/>
    </row>
    <row r="246" spans="2:3" ht="15.75" customHeight="1" x14ac:dyDescent="0.2">
      <c r="B246" s="36"/>
      <c r="C246" s="36"/>
    </row>
    <row r="247" spans="2:3" ht="15.75" customHeight="1" x14ac:dyDescent="0.2">
      <c r="B247" s="36"/>
      <c r="C247" s="36"/>
    </row>
    <row r="248" spans="2:3" ht="15.75" customHeight="1" x14ac:dyDescent="0.2">
      <c r="B248" s="36"/>
      <c r="C248" s="36"/>
    </row>
    <row r="249" spans="2:3" ht="15.75" customHeight="1" x14ac:dyDescent="0.2">
      <c r="B249" s="36"/>
      <c r="C249" s="36"/>
    </row>
    <row r="250" spans="2:3" ht="15.75" customHeight="1" x14ac:dyDescent="0.2">
      <c r="B250" s="36"/>
      <c r="C250" s="36"/>
    </row>
    <row r="251" spans="2:3" ht="15.75" customHeight="1" x14ac:dyDescent="0.2">
      <c r="B251" s="36"/>
      <c r="C251" s="36"/>
    </row>
    <row r="252" spans="2:3" ht="15.75" customHeight="1" x14ac:dyDescent="0.2">
      <c r="B252" s="36"/>
      <c r="C252" s="36"/>
    </row>
    <row r="253" spans="2:3" ht="15.75" customHeight="1" x14ac:dyDescent="0.2">
      <c r="B253" s="36"/>
      <c r="C253" s="36"/>
    </row>
    <row r="254" spans="2:3" ht="15.75" customHeight="1" x14ac:dyDescent="0.2">
      <c r="B254" s="36"/>
      <c r="C254" s="36"/>
    </row>
    <row r="255" spans="2:3" ht="15.75" customHeight="1" x14ac:dyDescent="0.2">
      <c r="B255" s="36"/>
      <c r="C255" s="36"/>
    </row>
    <row r="256" spans="2:3" ht="15.75" customHeight="1" x14ac:dyDescent="0.2">
      <c r="B256" s="36"/>
      <c r="C256" s="36"/>
    </row>
    <row r="257" spans="2:3" ht="15.75" customHeight="1" x14ac:dyDescent="0.2">
      <c r="B257" s="36"/>
      <c r="C257" s="36"/>
    </row>
    <row r="258" spans="2:3" ht="15.75" customHeight="1" x14ac:dyDescent="0.2">
      <c r="B258" s="36"/>
      <c r="C258" s="36"/>
    </row>
    <row r="259" spans="2:3" ht="15.75" customHeight="1" x14ac:dyDescent="0.2">
      <c r="B259" s="36"/>
      <c r="C259" s="36"/>
    </row>
    <row r="260" spans="2:3" ht="15.75" customHeight="1" x14ac:dyDescent="0.2">
      <c r="B260" s="36"/>
      <c r="C260" s="36"/>
    </row>
    <row r="261" spans="2:3" ht="15.75" customHeight="1" x14ac:dyDescent="0.2">
      <c r="B261" s="36"/>
      <c r="C261" s="36"/>
    </row>
    <row r="262" spans="2:3" ht="15.75" customHeight="1" x14ac:dyDescent="0.2">
      <c r="B262" s="36"/>
      <c r="C262" s="36"/>
    </row>
    <row r="263" spans="2:3" ht="15.75" customHeight="1" x14ac:dyDescent="0.2">
      <c r="B263" s="36"/>
      <c r="C263" s="36"/>
    </row>
    <row r="264" spans="2:3" ht="15.75" customHeight="1" x14ac:dyDescent="0.2">
      <c r="B264" s="36"/>
      <c r="C264" s="36"/>
    </row>
    <row r="265" spans="2:3" ht="15.75" customHeight="1" x14ac:dyDescent="0.2">
      <c r="B265" s="36"/>
      <c r="C265" s="36"/>
    </row>
    <row r="266" spans="2:3" ht="15.75" customHeight="1" x14ac:dyDescent="0.2">
      <c r="B266" s="36"/>
      <c r="C266" s="36"/>
    </row>
    <row r="267" spans="2:3" ht="15.75" customHeight="1" x14ac:dyDescent="0.2"/>
    <row r="268" spans="2:3" ht="15.75" customHeight="1" x14ac:dyDescent="0.2"/>
    <row r="269" spans="2:3" ht="15.75" customHeight="1" x14ac:dyDescent="0.2"/>
    <row r="270" spans="2:3" ht="15.75" customHeight="1" x14ac:dyDescent="0.2"/>
    <row r="271" spans="2:3" ht="15.75" customHeight="1" x14ac:dyDescent="0.2"/>
    <row r="272" spans="2:3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</sheetData>
  <sheetProtection selectLockedCells="1"/>
  <protectedRanges>
    <protectedRange sqref="C185" name="Tartomány4"/>
    <protectedRange sqref="C49" name="Tartomány1_2_1_2_1"/>
    <protectedRange sqref="C53" name="Tartomány1_2_1_1_2_1"/>
    <protectedRange sqref="C96" name="Tartomány1_2_1_1_1"/>
    <protectedRange sqref="C104" name="Tartomány1_2_1_2_1_2"/>
    <protectedRange sqref="C101" name="Tartomány1_2_1_4"/>
    <protectedRange sqref="C78:C85" name="Tartomány1_2_1"/>
    <protectedRange sqref="C34" name="Tartomány4_1"/>
    <protectedRange sqref="C17 C13:C14" name="Tartomány1_2_1_1"/>
    <protectedRange sqref="C18" name="Tartomány1_2_1_4_1"/>
    <protectedRange sqref="C44" name="Tartomány4_1_1_1"/>
    <protectedRange sqref="C43" name="Tartomány4_1_1_1_1"/>
    <protectedRange sqref="C15" name="Tartomány1_2_1_2_1_1"/>
  </protectedRanges>
  <mergeCells count="64">
    <mergeCell ref="H44:J44"/>
    <mergeCell ref="L44:N44"/>
    <mergeCell ref="P44:R44"/>
    <mergeCell ref="T44:V44"/>
    <mergeCell ref="AB44:AD44"/>
    <mergeCell ref="D40:F40"/>
    <mergeCell ref="D41:F41"/>
    <mergeCell ref="D42:F42"/>
    <mergeCell ref="D43:F43"/>
    <mergeCell ref="D44:F44"/>
    <mergeCell ref="D35:F35"/>
    <mergeCell ref="D36:F36"/>
    <mergeCell ref="D37:F37"/>
    <mergeCell ref="D38:F38"/>
    <mergeCell ref="D39:F39"/>
    <mergeCell ref="AG4:AG7"/>
    <mergeCell ref="L4:AA4"/>
    <mergeCell ref="AD6:AD7"/>
    <mergeCell ref="AE6:AE7"/>
    <mergeCell ref="Z6:Z7"/>
    <mergeCell ref="AA6:AA7"/>
    <mergeCell ref="V6:V7"/>
    <mergeCell ref="W6:W7"/>
    <mergeCell ref="O6:O7"/>
    <mergeCell ref="R6:R7"/>
    <mergeCell ref="S6:S7"/>
    <mergeCell ref="V23:AE23"/>
    <mergeCell ref="AB28:AE28"/>
    <mergeCell ref="D23:S23"/>
    <mergeCell ref="A27:U27"/>
    <mergeCell ref="AF4:AF7"/>
    <mergeCell ref="F6:F7"/>
    <mergeCell ref="X5:AA5"/>
    <mergeCell ref="G6:G7"/>
    <mergeCell ref="J6:J7"/>
    <mergeCell ref="K6:K7"/>
    <mergeCell ref="N6:N7"/>
    <mergeCell ref="D94:S94"/>
    <mergeCell ref="A67:U67"/>
    <mergeCell ref="A33:S33"/>
    <mergeCell ref="A34:S34"/>
    <mergeCell ref="A1:AE1"/>
    <mergeCell ref="A2:AE2"/>
    <mergeCell ref="A3:AE3"/>
    <mergeCell ref="A4:A7"/>
    <mergeCell ref="B4:B7"/>
    <mergeCell ref="C4:C7"/>
    <mergeCell ref="AB4:AE5"/>
    <mergeCell ref="D5:G5"/>
    <mergeCell ref="H5:K5"/>
    <mergeCell ref="L5:O5"/>
    <mergeCell ref="P5:S5"/>
    <mergeCell ref="T5:W5"/>
    <mergeCell ref="A201:S201"/>
    <mergeCell ref="A200:S200"/>
    <mergeCell ref="A108:U108"/>
    <mergeCell ref="A203:S203"/>
    <mergeCell ref="A202:S202"/>
    <mergeCell ref="D109:S109"/>
    <mergeCell ref="U110:U111"/>
    <mergeCell ref="T110:T111"/>
    <mergeCell ref="A185:S185"/>
    <mergeCell ref="A180:U180"/>
    <mergeCell ref="A184:U184"/>
  </mergeCells>
  <phoneticPr fontId="17" type="noConversion"/>
  <pageMargins left="0.6692913385826772" right="0.55118110236220474" top="0.59055118110236227" bottom="0.59055118110236227" header="0.51181102362204722" footer="0.51181102362204722"/>
  <pageSetup paperSize="9" scale="60" orientation="landscape" r:id="rId1"/>
  <headerFooter alignWithMargins="0">
    <oddHeader>&amp;R&amp;"Arial,Normál"&amp;12 1. számú melléklet a  ........................... alapképzési szak tantervéhez</oddHeader>
    <oddFooter>&amp;R&amp;Z&amp;F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48"/>
  <sheetViews>
    <sheetView topLeftCell="A7" zoomScale="80" zoomScaleNormal="80" workbookViewId="0">
      <selection activeCell="AF30" sqref="AF30:AF31"/>
    </sheetView>
  </sheetViews>
  <sheetFormatPr defaultColWidth="9.33203125" defaultRowHeight="12.75" x14ac:dyDescent="0.2"/>
  <cols>
    <col min="1" max="1" width="14.1640625" style="64" customWidth="1"/>
    <col min="2" max="2" width="9.33203125" style="1"/>
    <col min="3" max="3" width="63.33203125" style="1" bestFit="1" customWidth="1"/>
    <col min="4" max="28" width="9.33203125" style="1" customWidth="1"/>
    <col min="29" max="29" width="10.33203125" style="1" customWidth="1"/>
    <col min="30" max="30" width="9.33203125" style="1" customWidth="1"/>
    <col min="31" max="31" width="10.33203125" style="1" customWidth="1"/>
    <col min="32" max="32" width="74.83203125" style="1" bestFit="1" customWidth="1"/>
    <col min="33" max="33" width="35.33203125" style="1" bestFit="1" customWidth="1"/>
    <col min="34" max="16384" width="9.33203125" style="1"/>
  </cols>
  <sheetData>
    <row r="1" spans="1:33" s="79" customFormat="1" ht="22.5" x14ac:dyDescent="0.2">
      <c r="A1" s="955" t="s">
        <v>17</v>
      </c>
      <c r="B1" s="955"/>
      <c r="C1" s="955"/>
      <c r="D1" s="955"/>
      <c r="E1" s="955"/>
      <c r="F1" s="955"/>
      <c r="G1" s="955"/>
      <c r="H1" s="955"/>
      <c r="I1" s="955"/>
      <c r="J1" s="955"/>
      <c r="K1" s="955"/>
      <c r="L1" s="955"/>
      <c r="M1" s="955"/>
      <c r="N1" s="955"/>
      <c r="O1" s="955"/>
      <c r="P1" s="955"/>
      <c r="Q1" s="955"/>
      <c r="R1" s="955"/>
      <c r="S1" s="955"/>
      <c r="T1" s="955"/>
      <c r="U1" s="955"/>
      <c r="V1" s="955"/>
      <c r="W1" s="955"/>
      <c r="X1" s="955"/>
      <c r="Y1" s="955"/>
      <c r="Z1" s="955"/>
      <c r="AA1" s="955"/>
      <c r="AB1" s="955"/>
      <c r="AC1" s="955"/>
      <c r="AD1" s="955"/>
      <c r="AE1" s="955"/>
    </row>
    <row r="2" spans="1:33" s="79" customFormat="1" ht="22.5" x14ac:dyDescent="0.2">
      <c r="A2" s="885" t="s">
        <v>125</v>
      </c>
      <c r="B2" s="885"/>
      <c r="C2" s="885"/>
      <c r="D2" s="885"/>
      <c r="E2" s="885"/>
      <c r="F2" s="885"/>
      <c r="G2" s="885"/>
      <c r="H2" s="885"/>
      <c r="I2" s="885"/>
      <c r="J2" s="885"/>
      <c r="K2" s="885"/>
      <c r="L2" s="885"/>
      <c r="M2" s="885"/>
      <c r="N2" s="885"/>
      <c r="O2" s="885"/>
      <c r="P2" s="885"/>
      <c r="Q2" s="885"/>
      <c r="R2" s="885"/>
      <c r="S2" s="885"/>
      <c r="T2" s="885"/>
      <c r="U2" s="885"/>
      <c r="V2" s="885"/>
      <c r="W2" s="885"/>
      <c r="X2" s="885"/>
      <c r="Y2" s="885"/>
      <c r="Z2" s="885"/>
      <c r="AA2" s="885"/>
      <c r="AB2" s="885"/>
      <c r="AC2" s="885"/>
      <c r="AD2" s="885"/>
      <c r="AE2" s="885"/>
    </row>
    <row r="3" spans="1:33" s="79" customFormat="1" ht="22.5" x14ac:dyDescent="0.2">
      <c r="A3" s="925" t="s">
        <v>126</v>
      </c>
      <c r="B3" s="925"/>
      <c r="C3" s="925"/>
      <c r="D3" s="925"/>
      <c r="E3" s="925"/>
      <c r="F3" s="925"/>
      <c r="G3" s="925"/>
      <c r="H3" s="925"/>
      <c r="I3" s="925"/>
      <c r="J3" s="925"/>
      <c r="K3" s="925"/>
      <c r="L3" s="925"/>
      <c r="M3" s="925"/>
      <c r="N3" s="925"/>
      <c r="O3" s="925"/>
      <c r="P3" s="925"/>
      <c r="Q3" s="925"/>
      <c r="R3" s="925"/>
      <c r="S3" s="925"/>
      <c r="T3" s="925"/>
      <c r="U3" s="925"/>
      <c r="V3" s="925"/>
      <c r="W3" s="925"/>
      <c r="X3" s="925"/>
      <c r="Y3" s="925"/>
      <c r="Z3" s="925"/>
      <c r="AA3" s="925"/>
      <c r="AB3" s="925"/>
      <c r="AC3" s="925"/>
      <c r="AD3" s="925"/>
      <c r="AE3" s="925"/>
    </row>
    <row r="4" spans="1:33" s="79" customFormat="1" ht="22.5" x14ac:dyDescent="0.2">
      <c r="A4" s="885" t="s">
        <v>331</v>
      </c>
      <c r="B4" s="885"/>
      <c r="C4" s="885"/>
      <c r="D4" s="885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</row>
    <row r="5" spans="1:33" s="79" customFormat="1" ht="23.25" thickBot="1" x14ac:dyDescent="0.25">
      <c r="A5" s="884" t="s">
        <v>377</v>
      </c>
      <c r="B5" s="884"/>
      <c r="C5" s="884"/>
      <c r="D5" s="884"/>
      <c r="E5" s="884"/>
      <c r="F5" s="884"/>
      <c r="G5" s="884"/>
      <c r="H5" s="884"/>
      <c r="I5" s="884"/>
      <c r="J5" s="884"/>
      <c r="K5" s="884"/>
      <c r="L5" s="884"/>
      <c r="M5" s="884"/>
      <c r="N5" s="884"/>
      <c r="O5" s="884"/>
      <c r="P5" s="884"/>
      <c r="Q5" s="884"/>
      <c r="R5" s="884"/>
      <c r="S5" s="884"/>
      <c r="T5" s="884"/>
      <c r="U5" s="884"/>
      <c r="V5" s="884"/>
      <c r="W5" s="884"/>
      <c r="X5" s="884"/>
      <c r="Y5" s="884"/>
      <c r="Z5" s="884"/>
      <c r="AA5" s="884"/>
      <c r="AB5" s="884"/>
      <c r="AC5" s="884"/>
      <c r="AD5" s="884"/>
      <c r="AE5" s="884"/>
    </row>
    <row r="6" spans="1:33" s="79" customFormat="1" ht="14.25" thickTop="1" thickBot="1" x14ac:dyDescent="0.25">
      <c r="A6" s="964" t="s">
        <v>14</v>
      </c>
      <c r="B6" s="967" t="s">
        <v>15</v>
      </c>
      <c r="C6" s="970" t="s">
        <v>16</v>
      </c>
      <c r="D6" s="952"/>
      <c r="E6" s="952"/>
      <c r="F6" s="952"/>
      <c r="G6" s="952"/>
      <c r="H6" s="952"/>
      <c r="I6" s="952"/>
      <c r="J6" s="952"/>
      <c r="K6" s="952"/>
      <c r="L6" s="952"/>
      <c r="M6" s="952"/>
      <c r="N6" s="952"/>
      <c r="O6" s="952"/>
      <c r="P6" s="952"/>
      <c r="Q6" s="952"/>
      <c r="R6" s="952"/>
      <c r="S6" s="952"/>
      <c r="T6" s="952"/>
      <c r="U6" s="952"/>
      <c r="V6" s="952"/>
      <c r="W6" s="952"/>
      <c r="X6" s="952"/>
      <c r="Y6" s="952"/>
      <c r="Z6" s="952"/>
      <c r="AA6" s="952"/>
      <c r="AB6" s="976"/>
      <c r="AC6" s="976"/>
      <c r="AD6" s="976"/>
      <c r="AE6" s="977"/>
      <c r="AF6" s="882" t="s">
        <v>135</v>
      </c>
      <c r="AG6" s="882" t="s">
        <v>136</v>
      </c>
    </row>
    <row r="7" spans="1:33" s="79" customFormat="1" x14ac:dyDescent="0.2">
      <c r="A7" s="965"/>
      <c r="B7" s="968"/>
      <c r="C7" s="971"/>
      <c r="D7" s="980" t="s">
        <v>2</v>
      </c>
      <c r="E7" s="981"/>
      <c r="F7" s="981"/>
      <c r="G7" s="982"/>
      <c r="H7" s="981" t="s">
        <v>3</v>
      </c>
      <c r="I7" s="981"/>
      <c r="J7" s="981"/>
      <c r="K7" s="983"/>
      <c r="L7" s="981" t="s">
        <v>4</v>
      </c>
      <c r="M7" s="981"/>
      <c r="N7" s="981"/>
      <c r="O7" s="982"/>
      <c r="P7" s="981" t="s">
        <v>5</v>
      </c>
      <c r="Q7" s="981"/>
      <c r="R7" s="981"/>
      <c r="S7" s="982"/>
      <c r="T7" s="981" t="s">
        <v>6</v>
      </c>
      <c r="U7" s="981"/>
      <c r="V7" s="981"/>
      <c r="W7" s="982"/>
      <c r="X7" s="981" t="s">
        <v>7</v>
      </c>
      <c r="Y7" s="981"/>
      <c r="Z7" s="981"/>
      <c r="AA7" s="983"/>
      <c r="AB7" s="978"/>
      <c r="AC7" s="978"/>
      <c r="AD7" s="978"/>
      <c r="AE7" s="979"/>
      <c r="AF7" s="940"/>
      <c r="AG7" s="883"/>
    </row>
    <row r="8" spans="1:33" s="79" customFormat="1" x14ac:dyDescent="0.2">
      <c r="A8" s="965"/>
      <c r="B8" s="968"/>
      <c r="C8" s="971"/>
      <c r="D8" s="224"/>
      <c r="E8" s="225"/>
      <c r="F8" s="960" t="s">
        <v>13</v>
      </c>
      <c r="G8" s="953" t="s">
        <v>127</v>
      </c>
      <c r="H8" s="224"/>
      <c r="I8" s="225"/>
      <c r="J8" s="960" t="s">
        <v>13</v>
      </c>
      <c r="K8" s="953" t="s">
        <v>127</v>
      </c>
      <c r="L8" s="224"/>
      <c r="M8" s="225"/>
      <c r="N8" s="960" t="s">
        <v>13</v>
      </c>
      <c r="O8" s="953" t="s">
        <v>127</v>
      </c>
      <c r="P8" s="224"/>
      <c r="Q8" s="225"/>
      <c r="R8" s="960" t="s">
        <v>13</v>
      </c>
      <c r="S8" s="953" t="s">
        <v>127</v>
      </c>
      <c r="T8" s="224"/>
      <c r="U8" s="225"/>
      <c r="V8" s="960" t="s">
        <v>13</v>
      </c>
      <c r="W8" s="953" t="s">
        <v>127</v>
      </c>
      <c r="X8" s="224"/>
      <c r="Y8" s="225"/>
      <c r="Z8" s="960" t="s">
        <v>13</v>
      </c>
      <c r="AA8" s="953" t="s">
        <v>127</v>
      </c>
      <c r="AB8" s="224"/>
      <c r="AC8" s="225"/>
      <c r="AD8" s="960" t="s">
        <v>13</v>
      </c>
      <c r="AE8" s="962" t="s">
        <v>98</v>
      </c>
      <c r="AF8" s="940"/>
      <c r="AG8" s="883"/>
    </row>
    <row r="9" spans="1:33" s="79" customFormat="1" ht="79.5" thickBot="1" x14ac:dyDescent="0.25">
      <c r="A9" s="966"/>
      <c r="B9" s="969"/>
      <c r="C9" s="972"/>
      <c r="D9" s="226" t="s">
        <v>128</v>
      </c>
      <c r="E9" s="227" t="s">
        <v>128</v>
      </c>
      <c r="F9" s="961"/>
      <c r="G9" s="954"/>
      <c r="H9" s="226" t="s">
        <v>128</v>
      </c>
      <c r="I9" s="227" t="s">
        <v>128</v>
      </c>
      <c r="J9" s="961"/>
      <c r="K9" s="954"/>
      <c r="L9" s="226" t="s">
        <v>128</v>
      </c>
      <c r="M9" s="227" t="s">
        <v>128</v>
      </c>
      <c r="N9" s="961"/>
      <c r="O9" s="954"/>
      <c r="P9" s="226" t="s">
        <v>128</v>
      </c>
      <c r="Q9" s="227" t="s">
        <v>128</v>
      </c>
      <c r="R9" s="961"/>
      <c r="S9" s="954"/>
      <c r="T9" s="226" t="s">
        <v>128</v>
      </c>
      <c r="U9" s="227" t="s">
        <v>128</v>
      </c>
      <c r="V9" s="961"/>
      <c r="W9" s="954"/>
      <c r="X9" s="226" t="s">
        <v>128</v>
      </c>
      <c r="Y9" s="227" t="s">
        <v>128</v>
      </c>
      <c r="Z9" s="961"/>
      <c r="AA9" s="954"/>
      <c r="AB9" s="226" t="s">
        <v>129</v>
      </c>
      <c r="AC9" s="227" t="s">
        <v>129</v>
      </c>
      <c r="AD9" s="961"/>
      <c r="AE9" s="963"/>
      <c r="AF9" s="940"/>
      <c r="AG9" s="883"/>
    </row>
    <row r="10" spans="1:33" s="175" customFormat="1" ht="15.75" thickBot="1" x14ac:dyDescent="0.25">
      <c r="A10" s="558"/>
      <c r="B10" s="559"/>
      <c r="C10" s="542" t="s">
        <v>120</v>
      </c>
      <c r="D10" s="159">
        <f>BÜIGSZAK!D80</f>
        <v>48</v>
      </c>
      <c r="E10" s="159">
        <f>BÜIGSZAK!E80</f>
        <v>64</v>
      </c>
      <c r="F10" s="159">
        <f>BÜIGSZAK!F80</f>
        <v>27</v>
      </c>
      <c r="G10" s="160" t="s">
        <v>22</v>
      </c>
      <c r="H10" s="231">
        <f>BÜIGSZAK!H80</f>
        <v>76</v>
      </c>
      <c r="I10" s="231">
        <f>BÜIGSZAK!I80</f>
        <v>52</v>
      </c>
      <c r="J10" s="231">
        <f>BÜIGSZAK!J80</f>
        <v>28</v>
      </c>
      <c r="K10" s="231" t="s">
        <v>22</v>
      </c>
      <c r="L10" s="231">
        <f>BÜIGSZAK!L80</f>
        <v>88</v>
      </c>
      <c r="M10" s="231">
        <f>BÜIGSZAK!M80</f>
        <v>36</v>
      </c>
      <c r="N10" s="231">
        <f>BÜIGSZAK!N80</f>
        <v>24</v>
      </c>
      <c r="O10" s="231" t="s">
        <v>22</v>
      </c>
      <c r="P10" s="231">
        <f>BÜIGSZAK!P80</f>
        <v>60</v>
      </c>
      <c r="Q10" s="231">
        <f>BÜIGSZAK!Q80</f>
        <v>44</v>
      </c>
      <c r="R10" s="231">
        <f>BÜIGSZAK!R80</f>
        <v>20</v>
      </c>
      <c r="S10" s="231" t="s">
        <v>22</v>
      </c>
      <c r="T10" s="231">
        <f>BÜIGSZAK!T80</f>
        <v>72</v>
      </c>
      <c r="U10" s="231">
        <f>BÜIGSZAK!U80</f>
        <v>40</v>
      </c>
      <c r="V10" s="231">
        <f>BÜIGSZAK!V80</f>
        <v>24</v>
      </c>
      <c r="W10" s="231" t="s">
        <v>22</v>
      </c>
      <c r="X10" s="231">
        <f>BÜIGSZAK!X80</f>
        <v>40</v>
      </c>
      <c r="Y10" s="231">
        <f>BÜIGSZAK!Y80</f>
        <v>50</v>
      </c>
      <c r="Z10" s="231">
        <f>BÜIGSZAK!Z80</f>
        <v>17</v>
      </c>
      <c r="AA10" s="231" t="s">
        <v>22</v>
      </c>
      <c r="AB10" s="231">
        <f>BÜIGSZAK!AB80</f>
        <v>384</v>
      </c>
      <c r="AC10" s="231">
        <f>BÜIGSZAK!AC80</f>
        <v>300</v>
      </c>
      <c r="AD10" s="231">
        <f>BÜIGSZAK!AD80</f>
        <v>140</v>
      </c>
      <c r="AE10" s="231">
        <f>SUM(AB10,AC10)</f>
        <v>684</v>
      </c>
      <c r="AF10" s="560"/>
      <c r="AG10" s="560"/>
    </row>
    <row r="11" spans="1:33" s="569" customFormat="1" ht="15" x14ac:dyDescent="0.2">
      <c r="A11" s="665" t="s">
        <v>3</v>
      </c>
      <c r="B11" s="561"/>
      <c r="C11" s="562" t="s">
        <v>121</v>
      </c>
      <c r="D11" s="563"/>
      <c r="E11" s="563"/>
      <c r="F11" s="564"/>
      <c r="G11" s="565"/>
      <c r="H11" s="563"/>
      <c r="I11" s="563"/>
      <c r="J11" s="564"/>
      <c r="K11" s="565"/>
      <c r="L11" s="563"/>
      <c r="M11" s="563"/>
      <c r="N11" s="564"/>
      <c r="O11" s="565"/>
      <c r="P11" s="563"/>
      <c r="Q11" s="563"/>
      <c r="R11" s="564"/>
      <c r="S11" s="566"/>
      <c r="T11" s="563"/>
      <c r="U11" s="563"/>
      <c r="V11" s="564"/>
      <c r="W11" s="565"/>
      <c r="X11" s="563"/>
      <c r="Y11" s="563"/>
      <c r="Z11" s="564"/>
      <c r="AA11" s="565"/>
      <c r="AB11" s="567"/>
      <c r="AC11" s="567"/>
      <c r="AD11" s="567"/>
      <c r="AE11" s="568"/>
      <c r="AF11" s="560"/>
      <c r="AG11" s="560"/>
    </row>
    <row r="12" spans="1:33" s="521" customFormat="1" x14ac:dyDescent="0.2">
      <c r="A12" s="871" t="s">
        <v>67</v>
      </c>
      <c r="B12" s="746" t="s">
        <v>74</v>
      </c>
      <c r="C12" s="869" t="s">
        <v>86</v>
      </c>
      <c r="D12" s="512"/>
      <c r="E12" s="513"/>
      <c r="F12" s="514"/>
      <c r="G12" s="515"/>
      <c r="H12" s="512"/>
      <c r="I12" s="513"/>
      <c r="J12" s="514"/>
      <c r="K12" s="516"/>
      <c r="L12" s="513"/>
      <c r="M12" s="513"/>
      <c r="N12" s="514"/>
      <c r="O12" s="515"/>
      <c r="P12" s="512">
        <v>8</v>
      </c>
      <c r="Q12" s="513">
        <v>16</v>
      </c>
      <c r="R12" s="514">
        <v>4</v>
      </c>
      <c r="S12" s="515" t="s">
        <v>344</v>
      </c>
      <c r="T12" s="512"/>
      <c r="U12" s="513"/>
      <c r="V12" s="514"/>
      <c r="W12" s="515"/>
      <c r="X12" s="512"/>
      <c r="Y12" s="513"/>
      <c r="Z12" s="514"/>
      <c r="AA12" s="515"/>
      <c r="AB12" s="517">
        <f t="shared" ref="AB12:AB21" si="0">SUM(D12,H12,L12,P12,T12,X12)</f>
        <v>8</v>
      </c>
      <c r="AC12" s="518">
        <f t="shared" ref="AC12:AC21" si="1">SUM(E12,I12,M12,Q12,U12,Y12)</f>
        <v>16</v>
      </c>
      <c r="AD12" s="517">
        <f t="shared" ref="AD12:AD21" si="2">SUM(F12,J12,N12,R12,V12,Z12)</f>
        <v>4</v>
      </c>
      <c r="AE12" s="519">
        <f t="shared" ref="AE12:AE21" si="3">SUM(AB12,AC12)</f>
        <v>24</v>
      </c>
      <c r="AF12" s="99" t="s">
        <v>487</v>
      </c>
      <c r="AG12" s="520" t="s">
        <v>152</v>
      </c>
    </row>
    <row r="13" spans="1:33" s="521" customFormat="1" x14ac:dyDescent="0.2">
      <c r="A13" s="871" t="s">
        <v>65</v>
      </c>
      <c r="B13" s="746" t="s">
        <v>74</v>
      </c>
      <c r="C13" s="869" t="s">
        <v>66</v>
      </c>
      <c r="D13" s="512"/>
      <c r="E13" s="513"/>
      <c r="F13" s="514"/>
      <c r="G13" s="515"/>
      <c r="H13" s="512"/>
      <c r="I13" s="513"/>
      <c r="J13" s="514"/>
      <c r="K13" s="516"/>
      <c r="L13" s="513"/>
      <c r="M13" s="513"/>
      <c r="N13" s="514"/>
      <c r="O13" s="515"/>
      <c r="P13" s="512"/>
      <c r="Q13" s="513"/>
      <c r="R13" s="514"/>
      <c r="S13" s="515"/>
      <c r="T13" s="512">
        <v>16</v>
      </c>
      <c r="U13" s="513">
        <v>16</v>
      </c>
      <c r="V13" s="514">
        <v>6</v>
      </c>
      <c r="W13" s="515" t="s">
        <v>343</v>
      </c>
      <c r="X13" s="512"/>
      <c r="Y13" s="513"/>
      <c r="Z13" s="514"/>
      <c r="AA13" s="515"/>
      <c r="AB13" s="517">
        <f t="shared" si="0"/>
        <v>16</v>
      </c>
      <c r="AC13" s="518">
        <f t="shared" si="1"/>
        <v>16</v>
      </c>
      <c r="AD13" s="517">
        <f t="shared" si="2"/>
        <v>6</v>
      </c>
      <c r="AE13" s="519">
        <f t="shared" si="3"/>
        <v>32</v>
      </c>
      <c r="AF13" s="99" t="s">
        <v>487</v>
      </c>
      <c r="AG13" s="520" t="s">
        <v>152</v>
      </c>
    </row>
    <row r="14" spans="1:33" s="521" customFormat="1" x14ac:dyDescent="0.2">
      <c r="A14" s="871" t="s">
        <v>87</v>
      </c>
      <c r="B14" s="746" t="s">
        <v>74</v>
      </c>
      <c r="C14" s="869" t="s">
        <v>68</v>
      </c>
      <c r="D14" s="512"/>
      <c r="E14" s="513"/>
      <c r="F14" s="514"/>
      <c r="G14" s="515"/>
      <c r="H14" s="512"/>
      <c r="I14" s="513"/>
      <c r="J14" s="514"/>
      <c r="K14" s="516"/>
      <c r="L14" s="513"/>
      <c r="M14" s="513"/>
      <c r="N14" s="514"/>
      <c r="O14" s="515"/>
      <c r="P14" s="512"/>
      <c r="Q14" s="513"/>
      <c r="R14" s="514"/>
      <c r="S14" s="515"/>
      <c r="T14" s="512"/>
      <c r="U14" s="513"/>
      <c r="V14" s="514"/>
      <c r="W14" s="515"/>
      <c r="X14" s="512">
        <v>8</v>
      </c>
      <c r="Y14" s="513">
        <v>8</v>
      </c>
      <c r="Z14" s="514">
        <v>3</v>
      </c>
      <c r="AA14" s="515" t="s">
        <v>434</v>
      </c>
      <c r="AB14" s="517">
        <f t="shared" si="0"/>
        <v>8</v>
      </c>
      <c r="AC14" s="518">
        <f t="shared" si="1"/>
        <v>8</v>
      </c>
      <c r="AD14" s="517">
        <f t="shared" si="2"/>
        <v>3</v>
      </c>
      <c r="AE14" s="519">
        <f t="shared" si="3"/>
        <v>16</v>
      </c>
      <c r="AF14" s="99" t="s">
        <v>487</v>
      </c>
      <c r="AG14" s="520" t="s">
        <v>152</v>
      </c>
    </row>
    <row r="15" spans="1:33" s="521" customFormat="1" x14ac:dyDescent="0.2">
      <c r="A15" s="872" t="s">
        <v>421</v>
      </c>
      <c r="B15" s="746" t="s">
        <v>74</v>
      </c>
      <c r="C15" s="749" t="s">
        <v>425</v>
      </c>
      <c r="D15" s="512"/>
      <c r="E15" s="513"/>
      <c r="F15" s="514"/>
      <c r="G15" s="515"/>
      <c r="H15" s="512"/>
      <c r="I15" s="513"/>
      <c r="J15" s="514"/>
      <c r="K15" s="516"/>
      <c r="L15" s="513"/>
      <c r="M15" s="513"/>
      <c r="N15" s="514"/>
      <c r="O15" s="515"/>
      <c r="P15" s="512"/>
      <c r="Q15" s="513"/>
      <c r="R15" s="514"/>
      <c r="S15" s="515"/>
      <c r="T15" s="512"/>
      <c r="U15" s="513"/>
      <c r="V15" s="514"/>
      <c r="W15" s="515"/>
      <c r="X15" s="512">
        <v>8</v>
      </c>
      <c r="Y15" s="513">
        <v>8</v>
      </c>
      <c r="Z15" s="514">
        <v>4</v>
      </c>
      <c r="AA15" s="515" t="s">
        <v>434</v>
      </c>
      <c r="AB15" s="517">
        <f t="shared" si="0"/>
        <v>8</v>
      </c>
      <c r="AC15" s="518">
        <f t="shared" si="1"/>
        <v>8</v>
      </c>
      <c r="AD15" s="517">
        <f t="shared" si="2"/>
        <v>4</v>
      </c>
      <c r="AE15" s="519">
        <f t="shared" si="3"/>
        <v>16</v>
      </c>
      <c r="AF15" s="99" t="s">
        <v>487</v>
      </c>
      <c r="AG15" s="520" t="s">
        <v>149</v>
      </c>
    </row>
    <row r="16" spans="1:33" s="521" customFormat="1" x14ac:dyDescent="0.2">
      <c r="A16" s="871" t="s">
        <v>430</v>
      </c>
      <c r="B16" s="746" t="s">
        <v>74</v>
      </c>
      <c r="C16" s="126" t="s">
        <v>367</v>
      </c>
      <c r="D16" s="512">
        <v>12</v>
      </c>
      <c r="E16" s="513"/>
      <c r="F16" s="514">
        <v>3</v>
      </c>
      <c r="G16" s="515" t="s">
        <v>343</v>
      </c>
      <c r="H16" s="512"/>
      <c r="I16" s="513"/>
      <c r="J16" s="514"/>
      <c r="K16" s="516"/>
      <c r="L16" s="513"/>
      <c r="M16" s="513"/>
      <c r="N16" s="514"/>
      <c r="O16" s="515"/>
      <c r="P16" s="512"/>
      <c r="Q16" s="513"/>
      <c r="R16" s="514"/>
      <c r="S16" s="515"/>
      <c r="T16" s="512"/>
      <c r="U16" s="513"/>
      <c r="V16" s="514"/>
      <c r="W16" s="515"/>
      <c r="X16" s="512"/>
      <c r="Y16" s="513"/>
      <c r="Z16" s="514"/>
      <c r="AA16" s="523"/>
      <c r="AB16" s="517">
        <f t="shared" si="0"/>
        <v>12</v>
      </c>
      <c r="AC16" s="518">
        <f t="shared" si="1"/>
        <v>0</v>
      </c>
      <c r="AD16" s="517">
        <f t="shared" si="2"/>
        <v>3</v>
      </c>
      <c r="AE16" s="519">
        <f t="shared" si="3"/>
        <v>12</v>
      </c>
      <c r="AF16" s="99" t="s">
        <v>487</v>
      </c>
      <c r="AG16" s="520" t="s">
        <v>154</v>
      </c>
    </row>
    <row r="17" spans="1:37" s="521" customFormat="1" x14ac:dyDescent="0.2">
      <c r="A17" s="872" t="s">
        <v>157</v>
      </c>
      <c r="B17" s="746" t="s">
        <v>74</v>
      </c>
      <c r="C17" s="870" t="s">
        <v>130</v>
      </c>
      <c r="D17" s="512"/>
      <c r="E17" s="513"/>
      <c r="F17" s="514"/>
      <c r="G17" s="515"/>
      <c r="H17" s="512"/>
      <c r="I17" s="513"/>
      <c r="J17" s="514"/>
      <c r="K17" s="516"/>
      <c r="L17" s="513">
        <v>16</v>
      </c>
      <c r="M17" s="513"/>
      <c r="N17" s="514">
        <v>2</v>
      </c>
      <c r="O17" s="515" t="s">
        <v>344</v>
      </c>
      <c r="P17" s="512"/>
      <c r="Q17" s="513"/>
      <c r="R17" s="514"/>
      <c r="S17" s="523"/>
      <c r="T17" s="512"/>
      <c r="U17" s="513"/>
      <c r="V17" s="514"/>
      <c r="W17" s="515"/>
      <c r="X17" s="512"/>
      <c r="Y17" s="513"/>
      <c r="Z17" s="514"/>
      <c r="AA17" s="523"/>
      <c r="AB17" s="517">
        <f t="shared" si="0"/>
        <v>16</v>
      </c>
      <c r="AC17" s="518">
        <f t="shared" si="1"/>
        <v>0</v>
      </c>
      <c r="AD17" s="517">
        <f t="shared" si="2"/>
        <v>2</v>
      </c>
      <c r="AE17" s="519">
        <f t="shared" si="3"/>
        <v>16</v>
      </c>
      <c r="AF17" s="99" t="s">
        <v>487</v>
      </c>
      <c r="AG17" s="524" t="s">
        <v>154</v>
      </c>
    </row>
    <row r="18" spans="1:37" s="521" customFormat="1" x14ac:dyDescent="0.2">
      <c r="A18" s="871" t="s">
        <v>158</v>
      </c>
      <c r="B18" s="746" t="s">
        <v>74</v>
      </c>
      <c r="C18" s="870" t="s">
        <v>431</v>
      </c>
      <c r="D18" s="512"/>
      <c r="E18" s="513"/>
      <c r="F18" s="514"/>
      <c r="G18" s="515"/>
      <c r="H18" s="512"/>
      <c r="I18" s="513"/>
      <c r="J18" s="514"/>
      <c r="K18" s="516"/>
      <c r="L18" s="513"/>
      <c r="M18" s="513"/>
      <c r="N18" s="514"/>
      <c r="O18" s="515"/>
      <c r="P18" s="512">
        <v>8</v>
      </c>
      <c r="Q18" s="513">
        <v>8</v>
      </c>
      <c r="R18" s="514">
        <v>2</v>
      </c>
      <c r="S18" s="523" t="s">
        <v>343</v>
      </c>
      <c r="T18" s="512"/>
      <c r="U18" s="513"/>
      <c r="V18" s="514"/>
      <c r="W18" s="515"/>
      <c r="X18" s="512"/>
      <c r="Y18" s="513"/>
      <c r="Z18" s="514"/>
      <c r="AA18" s="523"/>
      <c r="AB18" s="517">
        <f t="shared" si="0"/>
        <v>8</v>
      </c>
      <c r="AC18" s="518">
        <f t="shared" si="1"/>
        <v>8</v>
      </c>
      <c r="AD18" s="517">
        <f t="shared" si="2"/>
        <v>2</v>
      </c>
      <c r="AE18" s="519">
        <f t="shared" si="3"/>
        <v>16</v>
      </c>
      <c r="AF18" s="99" t="s">
        <v>487</v>
      </c>
      <c r="AG18" s="524" t="s">
        <v>154</v>
      </c>
    </row>
    <row r="19" spans="1:37" s="521" customFormat="1" x14ac:dyDescent="0.2">
      <c r="A19" s="871" t="s">
        <v>159</v>
      </c>
      <c r="B19" s="746" t="s">
        <v>74</v>
      </c>
      <c r="C19" s="870" t="s">
        <v>432</v>
      </c>
      <c r="D19" s="525"/>
      <c r="E19" s="526"/>
      <c r="F19" s="527"/>
      <c r="G19" s="528"/>
      <c r="H19" s="525"/>
      <c r="I19" s="526"/>
      <c r="J19" s="527"/>
      <c r="K19" s="529"/>
      <c r="L19" s="526">
        <v>8</v>
      </c>
      <c r="M19" s="526">
        <v>8</v>
      </c>
      <c r="N19" s="527">
        <v>2</v>
      </c>
      <c r="O19" s="528" t="s">
        <v>344</v>
      </c>
      <c r="P19" s="525"/>
      <c r="Q19" s="526"/>
      <c r="R19" s="527"/>
      <c r="S19" s="530"/>
      <c r="T19" s="525"/>
      <c r="U19" s="526"/>
      <c r="V19" s="527"/>
      <c r="W19" s="528"/>
      <c r="X19" s="525"/>
      <c r="Y19" s="526"/>
      <c r="Z19" s="527"/>
      <c r="AA19" s="531"/>
      <c r="AB19" s="532">
        <v>8</v>
      </c>
      <c r="AC19" s="533">
        <v>8</v>
      </c>
      <c r="AD19" s="532">
        <v>2</v>
      </c>
      <c r="AE19" s="534">
        <v>8</v>
      </c>
      <c r="AF19" s="99" t="s">
        <v>487</v>
      </c>
      <c r="AG19" s="524" t="s">
        <v>154</v>
      </c>
    </row>
    <row r="20" spans="1:37" s="521" customFormat="1" x14ac:dyDescent="0.2">
      <c r="A20" s="872" t="s">
        <v>160</v>
      </c>
      <c r="B20" s="746" t="s">
        <v>74</v>
      </c>
      <c r="C20" s="870" t="s">
        <v>433</v>
      </c>
      <c r="D20" s="512"/>
      <c r="E20" s="513"/>
      <c r="F20" s="514"/>
      <c r="G20" s="515"/>
      <c r="H20" s="512"/>
      <c r="I20" s="513"/>
      <c r="J20" s="514"/>
      <c r="K20" s="516"/>
      <c r="L20" s="513"/>
      <c r="M20" s="513"/>
      <c r="N20" s="514"/>
      <c r="O20" s="515"/>
      <c r="P20" s="512"/>
      <c r="Q20" s="513"/>
      <c r="R20" s="514"/>
      <c r="S20" s="515"/>
      <c r="T20" s="512"/>
      <c r="U20" s="513"/>
      <c r="V20" s="514"/>
      <c r="W20" s="515"/>
      <c r="X20" s="512">
        <v>12</v>
      </c>
      <c r="Y20" s="513">
        <v>8</v>
      </c>
      <c r="Z20" s="514">
        <v>3</v>
      </c>
      <c r="AA20" s="523" t="s">
        <v>343</v>
      </c>
      <c r="AB20" s="517">
        <f t="shared" si="0"/>
        <v>12</v>
      </c>
      <c r="AC20" s="518">
        <f t="shared" si="1"/>
        <v>8</v>
      </c>
      <c r="AD20" s="517">
        <f t="shared" si="2"/>
        <v>3</v>
      </c>
      <c r="AE20" s="519">
        <f t="shared" si="3"/>
        <v>20</v>
      </c>
      <c r="AF20" s="99" t="s">
        <v>487</v>
      </c>
      <c r="AG20" s="524" t="s">
        <v>154</v>
      </c>
    </row>
    <row r="21" spans="1:37" s="521" customFormat="1" ht="13.5" thickBot="1" x14ac:dyDescent="0.25">
      <c r="A21" s="522" t="s">
        <v>365</v>
      </c>
      <c r="B21" s="746" t="s">
        <v>1</v>
      </c>
      <c r="C21" s="625" t="s">
        <v>364</v>
      </c>
      <c r="D21" s="512"/>
      <c r="E21" s="513"/>
      <c r="F21" s="514"/>
      <c r="G21" s="515"/>
      <c r="H21" s="512"/>
      <c r="I21" s="513"/>
      <c r="J21" s="514"/>
      <c r="K21" s="516"/>
      <c r="L21" s="513"/>
      <c r="M21" s="513"/>
      <c r="N21" s="514"/>
      <c r="O21" s="515"/>
      <c r="P21" s="512"/>
      <c r="Q21" s="513"/>
      <c r="R21" s="514"/>
      <c r="S21" s="515"/>
      <c r="T21" s="512">
        <v>8</v>
      </c>
      <c r="U21" s="513"/>
      <c r="V21" s="514">
        <v>3</v>
      </c>
      <c r="W21" s="515" t="s">
        <v>346</v>
      </c>
      <c r="X21" s="512"/>
      <c r="Y21" s="513"/>
      <c r="Z21" s="514"/>
      <c r="AA21" s="523"/>
      <c r="AB21" s="517">
        <f t="shared" si="0"/>
        <v>8</v>
      </c>
      <c r="AC21" s="518">
        <f t="shared" si="1"/>
        <v>0</v>
      </c>
      <c r="AD21" s="517">
        <f t="shared" si="2"/>
        <v>3</v>
      </c>
      <c r="AE21" s="519">
        <f t="shared" si="3"/>
        <v>8</v>
      </c>
      <c r="AF21" s="524" t="s">
        <v>148</v>
      </c>
      <c r="AG21" s="524" t="s">
        <v>382</v>
      </c>
    </row>
    <row r="22" spans="1:37" s="175" customFormat="1" ht="15.75" customHeight="1" thickBot="1" x14ac:dyDescent="0.25">
      <c r="A22" s="535"/>
      <c r="B22" s="536"/>
      <c r="C22" s="137" t="s">
        <v>122</v>
      </c>
      <c r="D22" s="537">
        <f>SUM(D12:D21)</f>
        <v>12</v>
      </c>
      <c r="E22" s="537">
        <f>SUM(E12:E21)</f>
        <v>0</v>
      </c>
      <c r="F22" s="537">
        <f>SUM(F12:F21)</f>
        <v>3</v>
      </c>
      <c r="G22" s="538" t="s">
        <v>22</v>
      </c>
      <c r="H22" s="539">
        <f>SUM(H12:H21)</f>
        <v>0</v>
      </c>
      <c r="I22" s="539">
        <f>SUM(I12:I21)</f>
        <v>0</v>
      </c>
      <c r="J22" s="539">
        <f>SUM(J12:J21)</f>
        <v>0</v>
      </c>
      <c r="K22" s="538" t="s">
        <v>22</v>
      </c>
      <c r="L22" s="539">
        <f>SUM(L12:L21)</f>
        <v>24</v>
      </c>
      <c r="M22" s="539">
        <f>SUM(M12:M21)</f>
        <v>8</v>
      </c>
      <c r="N22" s="539">
        <f>SUM(N12:N21)</f>
        <v>4</v>
      </c>
      <c r="O22" s="538" t="s">
        <v>22</v>
      </c>
      <c r="P22" s="539">
        <f>SUM(P12:P21)</f>
        <v>16</v>
      </c>
      <c r="Q22" s="539">
        <f>SUM(Q12:Q21)</f>
        <v>24</v>
      </c>
      <c r="R22" s="539">
        <f>SUM(R12:R21)</f>
        <v>6</v>
      </c>
      <c r="S22" s="538" t="s">
        <v>22</v>
      </c>
      <c r="T22" s="539">
        <f>SUM(T12:T21)</f>
        <v>24</v>
      </c>
      <c r="U22" s="539">
        <f>SUM(U12:U21)</f>
        <v>16</v>
      </c>
      <c r="V22" s="539">
        <f>SUM(V12:V21)</f>
        <v>9</v>
      </c>
      <c r="W22" s="538" t="s">
        <v>22</v>
      </c>
      <c r="X22" s="539">
        <f>SUM(X12:X21)</f>
        <v>28</v>
      </c>
      <c r="Y22" s="539">
        <f>SUM(Y12:Y21)</f>
        <v>24</v>
      </c>
      <c r="Z22" s="539">
        <f>SUM(Z12:Z21)</f>
        <v>10</v>
      </c>
      <c r="AA22" s="538" t="s">
        <v>22</v>
      </c>
      <c r="AB22" s="539">
        <f>SUM(AB12:AB21)</f>
        <v>104</v>
      </c>
      <c r="AC22" s="539">
        <f>SUM(AC12:AC21)</f>
        <v>72</v>
      </c>
      <c r="AD22" s="539">
        <f>SUM(AD12:AD21)</f>
        <v>32</v>
      </c>
      <c r="AE22" s="539">
        <f>SUM(AE12:AE21)</f>
        <v>168</v>
      </c>
      <c r="AF22" s="363"/>
      <c r="AG22" s="363"/>
    </row>
    <row r="23" spans="1:37" s="175" customFormat="1" ht="15.75" customHeight="1" thickBot="1" x14ac:dyDescent="0.25">
      <c r="A23" s="540"/>
      <c r="B23" s="541"/>
      <c r="C23" s="542" t="s">
        <v>123</v>
      </c>
      <c r="D23" s="231">
        <f>D10+D22</f>
        <v>60</v>
      </c>
      <c r="E23" s="231">
        <f>E10+E22</f>
        <v>64</v>
      </c>
      <c r="F23" s="231">
        <f>F10+F22</f>
        <v>30</v>
      </c>
      <c r="G23" s="231" t="s">
        <v>22</v>
      </c>
      <c r="H23" s="231">
        <f>H10+H22</f>
        <v>76</v>
      </c>
      <c r="I23" s="231">
        <f>I10+I22</f>
        <v>52</v>
      </c>
      <c r="J23" s="231">
        <f>J10+J22</f>
        <v>28</v>
      </c>
      <c r="K23" s="231" t="s">
        <v>22</v>
      </c>
      <c r="L23" s="231">
        <f>L10+L22</f>
        <v>112</v>
      </c>
      <c r="M23" s="231">
        <f>M10+M22</f>
        <v>44</v>
      </c>
      <c r="N23" s="231">
        <f>N10+N22</f>
        <v>28</v>
      </c>
      <c r="O23" s="231" t="s">
        <v>22</v>
      </c>
      <c r="P23" s="231">
        <f>P10+P22</f>
        <v>76</v>
      </c>
      <c r="Q23" s="231">
        <f>Q10+Q22</f>
        <v>68</v>
      </c>
      <c r="R23" s="231">
        <f>R10+R22</f>
        <v>26</v>
      </c>
      <c r="S23" s="231" t="s">
        <v>22</v>
      </c>
      <c r="T23" s="231">
        <f>T10+T22</f>
        <v>96</v>
      </c>
      <c r="U23" s="231">
        <f>U10+U22</f>
        <v>56</v>
      </c>
      <c r="V23" s="231">
        <f>V10+V22</f>
        <v>33</v>
      </c>
      <c r="W23" s="231" t="s">
        <v>22</v>
      </c>
      <c r="X23" s="231">
        <f>X10+X22</f>
        <v>68</v>
      </c>
      <c r="Y23" s="231">
        <f>Y10+Y22</f>
        <v>74</v>
      </c>
      <c r="Z23" s="231">
        <f>Z10+Z22</f>
        <v>27</v>
      </c>
      <c r="AA23" s="543" t="s">
        <v>22</v>
      </c>
      <c r="AB23" s="544">
        <f>SUM(AB14,AB22)</f>
        <v>112</v>
      </c>
      <c r="AC23" s="545">
        <f>SUM(AC10,AC22)</f>
        <v>372</v>
      </c>
      <c r="AD23" s="545">
        <f>SUM(AD22,AD10)</f>
        <v>172</v>
      </c>
      <c r="AE23" s="546">
        <f t="shared" ref="AE23" si="4">SUM(AB23,AC23)</f>
        <v>484</v>
      </c>
      <c r="AF23" s="363"/>
      <c r="AG23" s="363"/>
    </row>
    <row r="24" spans="1:37" s="175" customFormat="1" ht="15.75" customHeight="1" x14ac:dyDescent="0.2">
      <c r="A24" s="274" t="s">
        <v>4</v>
      </c>
      <c r="B24" s="570"/>
      <c r="C24" s="276" t="s">
        <v>9</v>
      </c>
      <c r="D24" s="934"/>
      <c r="E24" s="935"/>
      <c r="F24" s="935"/>
      <c r="G24" s="935"/>
      <c r="H24" s="935"/>
      <c r="I24" s="935"/>
      <c r="J24" s="935"/>
      <c r="K24" s="935"/>
      <c r="L24" s="935"/>
      <c r="M24" s="935"/>
      <c r="N24" s="935"/>
      <c r="O24" s="935"/>
      <c r="P24" s="935"/>
      <c r="Q24" s="935"/>
      <c r="R24" s="935"/>
      <c r="S24" s="936"/>
      <c r="T24" s="571"/>
      <c r="U24" s="572"/>
      <c r="V24" s="928"/>
      <c r="W24" s="929"/>
      <c r="X24" s="929"/>
      <c r="Y24" s="929"/>
      <c r="Z24" s="929"/>
      <c r="AA24" s="929"/>
      <c r="AB24" s="929"/>
      <c r="AC24" s="929"/>
      <c r="AD24" s="929"/>
      <c r="AE24" s="930"/>
      <c r="AF24" s="279"/>
      <c r="AG24" s="280"/>
      <c r="AH24" s="176"/>
      <c r="AI24" s="176"/>
      <c r="AJ24" s="176"/>
      <c r="AK24" s="176"/>
    </row>
    <row r="25" spans="1:37" s="128" customFormat="1" ht="15.75" customHeight="1" thickBot="1" x14ac:dyDescent="0.25">
      <c r="A25" s="221" t="s">
        <v>81</v>
      </c>
      <c r="B25" s="108" t="s">
        <v>1</v>
      </c>
      <c r="C25" s="243" t="s">
        <v>353</v>
      </c>
      <c r="D25" s="547"/>
      <c r="E25" s="547"/>
      <c r="F25" s="548" t="s">
        <v>22</v>
      </c>
      <c r="G25" s="391"/>
      <c r="H25" s="547"/>
      <c r="I25" s="547"/>
      <c r="J25" s="548" t="s">
        <v>22</v>
      </c>
      <c r="K25" s="391"/>
      <c r="L25" s="547"/>
      <c r="M25" s="547"/>
      <c r="N25" s="548" t="s">
        <v>22</v>
      </c>
      <c r="O25" s="391"/>
      <c r="P25" s="547"/>
      <c r="Q25" s="547"/>
      <c r="R25" s="548" t="s">
        <v>22</v>
      </c>
      <c r="S25" s="391"/>
      <c r="T25" s="547"/>
      <c r="U25" s="547"/>
      <c r="V25" s="548" t="s">
        <v>22</v>
      </c>
      <c r="W25" s="391"/>
      <c r="X25" s="547"/>
      <c r="Y25" s="547"/>
      <c r="Z25" s="548" t="s">
        <v>22</v>
      </c>
      <c r="AA25" s="387" t="s">
        <v>113</v>
      </c>
      <c r="AB25" s="549"/>
      <c r="AC25" s="549"/>
      <c r="AD25" s="548" t="s">
        <v>22</v>
      </c>
      <c r="AE25" s="550"/>
      <c r="AF25" s="98"/>
      <c r="AG25" s="99"/>
    </row>
    <row r="26" spans="1:37" s="175" customFormat="1" ht="16.350000000000001" customHeight="1" thickBot="1" x14ac:dyDescent="0.25">
      <c r="A26" s="605"/>
      <c r="B26" s="950" t="s">
        <v>368</v>
      </c>
      <c r="C26" s="951"/>
      <c r="D26" s="573">
        <v>0</v>
      </c>
      <c r="E26" s="574">
        <v>0</v>
      </c>
      <c r="F26" s="575">
        <v>0</v>
      </c>
      <c r="G26" s="575" t="str">
        <f>IF(SUM(G25:G25)=0,"",SUM(G25:G25))</f>
        <v/>
      </c>
      <c r="H26" s="576">
        <v>0</v>
      </c>
      <c r="I26" s="577">
        <v>0</v>
      </c>
      <c r="J26" s="578">
        <v>0</v>
      </c>
      <c r="K26" s="579"/>
      <c r="L26" s="575">
        <v>0</v>
      </c>
      <c r="M26" s="575">
        <v>0</v>
      </c>
      <c r="N26" s="575">
        <v>0</v>
      </c>
      <c r="O26" s="578"/>
      <c r="P26" s="580">
        <v>0</v>
      </c>
      <c r="Q26" s="575">
        <v>0</v>
      </c>
      <c r="R26" s="578">
        <v>0</v>
      </c>
      <c r="S26" s="579"/>
      <c r="T26" s="581">
        <v>0</v>
      </c>
      <c r="U26" s="582">
        <v>0</v>
      </c>
      <c r="V26" s="583">
        <v>0</v>
      </c>
      <c r="W26" s="584"/>
      <c r="X26" s="585">
        <v>0</v>
      </c>
      <c r="Y26" s="586">
        <v>0</v>
      </c>
      <c r="Z26" s="587">
        <v>0</v>
      </c>
      <c r="AA26" s="588"/>
      <c r="AB26" s="201">
        <f>SUM(D26,H26,L26,P26,T26,X26)</f>
        <v>0</v>
      </c>
      <c r="AC26" s="589">
        <v>0</v>
      </c>
      <c r="AD26" s="202">
        <v>0</v>
      </c>
      <c r="AE26" s="590" t="s">
        <v>22</v>
      </c>
    </row>
    <row r="27" spans="1:37" s="175" customFormat="1" ht="16.350000000000001" customHeight="1" thickBot="1" x14ac:dyDescent="0.25">
      <c r="A27" s="283"/>
      <c r="B27" s="284"/>
      <c r="C27" s="591" t="s">
        <v>28</v>
      </c>
      <c r="D27" s="592">
        <f>SUM(D23,D26)</f>
        <v>60</v>
      </c>
      <c r="E27" s="592">
        <f>SUM(E23,E26)</f>
        <v>64</v>
      </c>
      <c r="F27" s="593">
        <f>SUM(F23,F26)</f>
        <v>30</v>
      </c>
      <c r="G27" s="592"/>
      <c r="H27" s="592">
        <f>SUM(H23,H26)</f>
        <v>76</v>
      </c>
      <c r="I27" s="593">
        <f>SUM(I23,I26)</f>
        <v>52</v>
      </c>
      <c r="J27" s="594">
        <f>SUM(J23,J26)</f>
        <v>28</v>
      </c>
      <c r="K27" s="592"/>
      <c r="L27" s="595">
        <f>SUM(L23,L26)</f>
        <v>112</v>
      </c>
      <c r="M27" s="592">
        <f>SUM(M23,M26)</f>
        <v>44</v>
      </c>
      <c r="N27" s="593">
        <f>SUM(N23,N26)</f>
        <v>28</v>
      </c>
      <c r="O27" s="592"/>
      <c r="P27" s="592">
        <f>SUM(P23,P26)</f>
        <v>76</v>
      </c>
      <c r="Q27" s="595">
        <f>SUM(Q23,Q26)</f>
        <v>68</v>
      </c>
      <c r="R27" s="575">
        <f>SUM(R23,R26)</f>
        <v>26</v>
      </c>
      <c r="S27" s="592"/>
      <c r="T27" s="596">
        <f>SUM(T23,T26)</f>
        <v>96</v>
      </c>
      <c r="U27" s="592">
        <f>SUM(U23,U26)</f>
        <v>56</v>
      </c>
      <c r="V27" s="597">
        <f>SUM(V23,V26)</f>
        <v>33</v>
      </c>
      <c r="W27" s="597"/>
      <c r="X27" s="598">
        <f>SUM(X23,X26)</f>
        <v>68</v>
      </c>
      <c r="Y27" s="599">
        <f>SUM(Y23,Y26)</f>
        <v>74</v>
      </c>
      <c r="Z27" s="600">
        <f>SUM(Z23,Z26)</f>
        <v>27</v>
      </c>
      <c r="AA27" s="597"/>
      <c r="AB27" s="601">
        <f>SUM(AB23,AB26)</f>
        <v>112</v>
      </c>
      <c r="AC27" s="602">
        <f>SUM(AC23,AC26)</f>
        <v>372</v>
      </c>
      <c r="AD27" s="603">
        <f>SUM(AD23,AD26)</f>
        <v>172</v>
      </c>
      <c r="AE27" s="604">
        <f>SUM(AB27,AC27)</f>
        <v>484</v>
      </c>
    </row>
    <row r="28" spans="1:37" s="128" customFormat="1" ht="16.350000000000001" customHeight="1" thickBot="1" x14ac:dyDescent="0.25">
      <c r="A28" s="937"/>
      <c r="B28" s="938"/>
      <c r="C28" s="938"/>
      <c r="D28" s="938"/>
      <c r="E28" s="938"/>
      <c r="F28" s="938"/>
      <c r="G28" s="938"/>
      <c r="H28" s="938"/>
      <c r="I28" s="938"/>
      <c r="J28" s="938"/>
      <c r="K28" s="938"/>
      <c r="L28" s="938"/>
      <c r="M28" s="938"/>
      <c r="N28" s="938"/>
      <c r="O28" s="938"/>
      <c r="P28" s="938"/>
      <c r="Q28" s="938"/>
      <c r="R28" s="938"/>
      <c r="S28" s="938"/>
      <c r="T28" s="938"/>
      <c r="U28" s="939"/>
      <c r="V28" s="551"/>
      <c r="W28" s="552"/>
      <c r="X28" s="552"/>
      <c r="Y28" s="552"/>
      <c r="Z28" s="552"/>
      <c r="AA28" s="553"/>
      <c r="AB28" s="553"/>
      <c r="AC28" s="553"/>
      <c r="AD28" s="553"/>
      <c r="AE28" s="554"/>
    </row>
    <row r="29" spans="1:37" s="175" customFormat="1" ht="15.95" customHeight="1" thickTop="1" thickBot="1" x14ac:dyDescent="0.25">
      <c r="A29" s="658" t="s">
        <v>5</v>
      </c>
      <c r="B29" s="606"/>
      <c r="C29" s="607" t="s">
        <v>369</v>
      </c>
      <c r="D29" s="608"/>
      <c r="E29" s="608"/>
      <c r="F29" s="608"/>
      <c r="G29" s="608"/>
      <c r="H29" s="608"/>
      <c r="I29" s="608"/>
      <c r="J29" s="608"/>
      <c r="K29" s="608"/>
      <c r="L29" s="608"/>
      <c r="M29" s="608"/>
      <c r="N29" s="609"/>
      <c r="O29" s="609"/>
      <c r="P29" s="609"/>
      <c r="Q29" s="609"/>
      <c r="R29" s="609"/>
      <c r="S29" s="609"/>
      <c r="T29" s="609"/>
      <c r="U29" s="609"/>
      <c r="V29" s="609"/>
      <c r="W29" s="609"/>
      <c r="X29" s="609"/>
      <c r="Y29" s="609"/>
      <c r="Z29" s="609"/>
      <c r="AA29" s="610"/>
      <c r="AB29" s="973"/>
      <c r="AC29" s="974"/>
      <c r="AD29" s="974"/>
      <c r="AE29" s="975"/>
    </row>
    <row r="30" spans="1:37" s="128" customFormat="1" ht="15.75" customHeight="1" thickTop="1" x14ac:dyDescent="0.2">
      <c r="A30" s="866" t="s">
        <v>73</v>
      </c>
      <c r="B30" s="324" t="s">
        <v>1</v>
      </c>
      <c r="C30" s="865" t="s">
        <v>26</v>
      </c>
      <c r="D30" s="325"/>
      <c r="E30" s="326"/>
      <c r="F30" s="326"/>
      <c r="G30" s="327"/>
      <c r="H30" s="328"/>
      <c r="I30" s="329"/>
      <c r="J30" s="326"/>
      <c r="K30" s="330"/>
      <c r="L30" s="325"/>
      <c r="M30" s="326"/>
      <c r="N30" s="326"/>
      <c r="O30" s="327"/>
      <c r="P30" s="328"/>
      <c r="Q30" s="329">
        <v>160</v>
      </c>
      <c r="R30" s="326">
        <v>5</v>
      </c>
      <c r="S30" s="331" t="s">
        <v>101</v>
      </c>
      <c r="T30" s="332"/>
      <c r="U30" s="107"/>
      <c r="V30" s="107"/>
      <c r="W30" s="333"/>
      <c r="X30" s="98"/>
      <c r="Y30" s="107"/>
      <c r="Z30" s="107"/>
      <c r="AA30" s="333"/>
      <c r="AB30" s="334">
        <f t="shared" ref="AB30:AD31" si="5">SUM(D30,H30,L30,P30,T30,X30)</f>
        <v>0</v>
      </c>
      <c r="AC30" s="335">
        <f t="shared" si="5"/>
        <v>160</v>
      </c>
      <c r="AD30" s="335">
        <f t="shared" si="5"/>
        <v>5</v>
      </c>
      <c r="AE30" s="745">
        <f t="shared" ref="AE30:AE31" si="6">SUM(AB30,AC30)</f>
        <v>160</v>
      </c>
      <c r="AF30" s="99" t="s">
        <v>487</v>
      </c>
      <c r="AG30" s="107" t="s">
        <v>150</v>
      </c>
    </row>
    <row r="31" spans="1:37" s="128" customFormat="1" x14ac:dyDescent="0.2">
      <c r="A31" s="867" t="s">
        <v>435</v>
      </c>
      <c r="B31" s="324" t="s">
        <v>1</v>
      </c>
      <c r="C31" s="865" t="s">
        <v>436</v>
      </c>
      <c r="D31" s="325"/>
      <c r="E31" s="326"/>
      <c r="F31" s="326"/>
      <c r="G31" s="327"/>
      <c r="H31" s="328"/>
      <c r="I31" s="329"/>
      <c r="J31" s="326"/>
      <c r="K31" s="330"/>
      <c r="L31" s="325"/>
      <c r="M31" s="326"/>
      <c r="N31" s="326"/>
      <c r="O31" s="327"/>
      <c r="P31" s="328"/>
      <c r="Q31" s="329"/>
      <c r="R31" s="326"/>
      <c r="S31" s="331"/>
      <c r="T31" s="336"/>
      <c r="U31" s="337"/>
      <c r="V31" s="337"/>
      <c r="W31" s="338"/>
      <c r="X31" s="273"/>
      <c r="Y31" s="339">
        <v>80</v>
      </c>
      <c r="Z31" s="339">
        <v>3</v>
      </c>
      <c r="AA31" s="340" t="s">
        <v>101</v>
      </c>
      <c r="AB31" s="334">
        <f t="shared" si="5"/>
        <v>0</v>
      </c>
      <c r="AC31" s="335">
        <f t="shared" si="5"/>
        <v>80</v>
      </c>
      <c r="AD31" s="335">
        <f t="shared" si="5"/>
        <v>3</v>
      </c>
      <c r="AE31" s="745">
        <f t="shared" si="6"/>
        <v>80</v>
      </c>
      <c r="AF31" s="99" t="s">
        <v>487</v>
      </c>
      <c r="AG31" s="107" t="s">
        <v>150</v>
      </c>
    </row>
    <row r="32" spans="1:37" s="620" customFormat="1" ht="15.75" customHeight="1" thickBot="1" x14ac:dyDescent="0.25">
      <c r="A32" s="868"/>
      <c r="B32" s="611"/>
      <c r="C32" s="611" t="s">
        <v>351</v>
      </c>
      <c r="D32" s="612">
        <f>SUM(D30:D31)</f>
        <v>0</v>
      </c>
      <c r="E32" s="611">
        <f t="shared" ref="E32:F32" si="7">SUM(E30:E31)</f>
        <v>0</v>
      </c>
      <c r="F32" s="611">
        <f t="shared" si="7"/>
        <v>0</v>
      </c>
      <c r="G32" s="611"/>
      <c r="H32" s="611">
        <f t="shared" ref="H32:J32" si="8">SUM(H30:H31)</f>
        <v>0</v>
      </c>
      <c r="I32" s="611">
        <f t="shared" si="8"/>
        <v>0</v>
      </c>
      <c r="J32" s="611">
        <f t="shared" si="8"/>
        <v>0</v>
      </c>
      <c r="K32" s="613"/>
      <c r="L32" s="614">
        <f t="shared" ref="L32:N32" si="9">SUM(L30:L31)</f>
        <v>0</v>
      </c>
      <c r="M32" s="611">
        <f t="shared" si="9"/>
        <v>0</v>
      </c>
      <c r="N32" s="611">
        <f t="shared" si="9"/>
        <v>0</v>
      </c>
      <c r="O32" s="613"/>
      <c r="P32" s="614">
        <f t="shared" ref="P32:R32" si="10">SUM(P30:P31)</f>
        <v>0</v>
      </c>
      <c r="Q32" s="611">
        <f t="shared" si="10"/>
        <v>160</v>
      </c>
      <c r="R32" s="611">
        <f t="shared" si="10"/>
        <v>5</v>
      </c>
      <c r="S32" s="613"/>
      <c r="T32" s="614">
        <f t="shared" ref="T32:V32" si="11">SUM(T30:T31)</f>
        <v>0</v>
      </c>
      <c r="U32" s="611">
        <f t="shared" si="11"/>
        <v>0</v>
      </c>
      <c r="V32" s="615">
        <f t="shared" si="11"/>
        <v>0</v>
      </c>
      <c r="W32" s="616"/>
      <c r="X32" s="617">
        <f t="shared" ref="X32:Z32" si="12">SUM(X30:X31)</f>
        <v>0</v>
      </c>
      <c r="Y32" s="615">
        <f t="shared" si="12"/>
        <v>80</v>
      </c>
      <c r="Z32" s="615">
        <f t="shared" si="12"/>
        <v>3</v>
      </c>
      <c r="AA32" s="618"/>
      <c r="AB32" s="617">
        <f t="shared" ref="AB32:AD32" si="13">SUM(AB30:AB31)</f>
        <v>0</v>
      </c>
      <c r="AC32" s="615">
        <f t="shared" si="13"/>
        <v>240</v>
      </c>
      <c r="AD32" s="615">
        <f t="shared" si="13"/>
        <v>8</v>
      </c>
      <c r="AE32" s="619">
        <f>SUM(AB32,AC32)</f>
        <v>240</v>
      </c>
    </row>
    <row r="33" spans="1:33" s="620" customFormat="1" ht="21.95" customHeight="1" thickBot="1" x14ac:dyDescent="0.25">
      <c r="A33" s="540"/>
      <c r="B33" s="541"/>
      <c r="C33" s="621" t="s">
        <v>352</v>
      </c>
      <c r="D33" s="231">
        <f>SUM(D23,D26)</f>
        <v>60</v>
      </c>
      <c r="E33" s="231">
        <f>SUM(E23,E26)</f>
        <v>64</v>
      </c>
      <c r="F33" s="231">
        <f>SUM(F23,F26,F32)</f>
        <v>30</v>
      </c>
      <c r="G33" s="543" t="s">
        <v>22</v>
      </c>
      <c r="H33" s="231">
        <f>SUM(H23,H26)</f>
        <v>76</v>
      </c>
      <c r="I33" s="231">
        <f>SUM(I23,I26)</f>
        <v>52</v>
      </c>
      <c r="J33" s="231">
        <f>SUM(J23,J26,J32)</f>
        <v>28</v>
      </c>
      <c r="K33" s="543" t="s">
        <v>22</v>
      </c>
      <c r="L33" s="231">
        <f>SUM(L23,L26)</f>
        <v>112</v>
      </c>
      <c r="M33" s="231">
        <f>SUM(M23,M26)</f>
        <v>44</v>
      </c>
      <c r="N33" s="231">
        <f>SUM(N23,N26,N32)</f>
        <v>28</v>
      </c>
      <c r="O33" s="543" t="s">
        <v>22</v>
      </c>
      <c r="P33" s="231">
        <f>SUM(P23,P26)</f>
        <v>76</v>
      </c>
      <c r="Q33" s="231">
        <f>SUM(Q23,Q26)</f>
        <v>68</v>
      </c>
      <c r="R33" s="231">
        <f>SUM(R23,R26,R32)</f>
        <v>31</v>
      </c>
      <c r="S33" s="543" t="s">
        <v>22</v>
      </c>
      <c r="T33" s="544">
        <f>SUM(T23,T26)</f>
        <v>96</v>
      </c>
      <c r="U33" s="231">
        <f>SUM(U23,U26)</f>
        <v>56</v>
      </c>
      <c r="V33" s="231">
        <f>SUM(V23,V26,V32)</f>
        <v>33</v>
      </c>
      <c r="W33" s="543" t="s">
        <v>22</v>
      </c>
      <c r="X33" s="231">
        <f>SUM(X23,X26)</f>
        <v>68</v>
      </c>
      <c r="Y33" s="231">
        <f>SUM(Y23,Y26)</f>
        <v>74</v>
      </c>
      <c r="Z33" s="231">
        <f>SUM(Z23,Z26,Z32)</f>
        <v>30</v>
      </c>
      <c r="AA33" s="543" t="s">
        <v>22</v>
      </c>
      <c r="AB33" s="622">
        <f>SUM(AB23,AB26)</f>
        <v>112</v>
      </c>
      <c r="AC33" s="623">
        <f>SUM(AC23,AC26)</f>
        <v>372</v>
      </c>
      <c r="AD33" s="704">
        <f>SUM(AD23,AD26,AD32)</f>
        <v>180</v>
      </c>
      <c r="AE33" s="624">
        <f>SUM(AB33,AC33)</f>
        <v>484</v>
      </c>
      <c r="AF33" s="363"/>
      <c r="AG33" s="363"/>
    </row>
    <row r="34" spans="1:33" s="79" customFormat="1" ht="15" x14ac:dyDescent="0.2">
      <c r="A34" s="956"/>
      <c r="B34" s="957"/>
      <c r="C34" s="957"/>
      <c r="D34" s="957"/>
      <c r="E34" s="957"/>
      <c r="F34" s="957"/>
      <c r="G34" s="957"/>
      <c r="H34" s="957"/>
      <c r="I34" s="957"/>
      <c r="J34" s="957"/>
      <c r="K34" s="957"/>
      <c r="L34" s="957"/>
      <c r="M34" s="957"/>
      <c r="N34" s="957"/>
      <c r="O34" s="957"/>
      <c r="P34" s="957"/>
      <c r="Q34" s="957"/>
      <c r="R34" s="957"/>
      <c r="S34" s="957"/>
      <c r="T34" s="248"/>
      <c r="U34" s="248"/>
      <c r="V34" s="248"/>
      <c r="W34" s="248"/>
      <c r="X34" s="248"/>
      <c r="Y34" s="248"/>
      <c r="Z34" s="248"/>
      <c r="AA34" s="248"/>
      <c r="AB34" s="249"/>
      <c r="AC34" s="249"/>
      <c r="AD34" s="249"/>
      <c r="AE34" s="250"/>
    </row>
    <row r="35" spans="1:33" s="79" customFormat="1" ht="18.75" thickBot="1" x14ac:dyDescent="0.25">
      <c r="A35" s="958" t="s">
        <v>24</v>
      </c>
      <c r="B35" s="959"/>
      <c r="C35" s="959"/>
      <c r="D35" s="959"/>
      <c r="E35" s="959"/>
      <c r="F35" s="959"/>
      <c r="G35" s="959"/>
      <c r="H35" s="959"/>
      <c r="I35" s="959"/>
      <c r="J35" s="959"/>
      <c r="K35" s="959"/>
      <c r="L35" s="959"/>
      <c r="M35" s="959"/>
      <c r="N35" s="959"/>
      <c r="O35" s="959"/>
      <c r="P35" s="959"/>
      <c r="Q35" s="959"/>
      <c r="R35" s="959"/>
      <c r="S35" s="959"/>
      <c r="T35" s="555"/>
      <c r="U35" s="555"/>
      <c r="V35" s="555"/>
      <c r="W35" s="555"/>
      <c r="X35" s="555"/>
      <c r="Y35" s="555"/>
      <c r="Z35" s="555"/>
      <c r="AA35" s="555"/>
      <c r="AB35" s="249"/>
      <c r="AC35" s="249"/>
      <c r="AD35" s="249"/>
      <c r="AE35" s="250"/>
    </row>
    <row r="36" spans="1:33" s="128" customFormat="1" ht="15.75" customHeight="1" x14ac:dyDescent="0.2">
      <c r="A36" s="438"/>
      <c r="B36" s="439"/>
      <c r="C36" s="440" t="s">
        <v>19</v>
      </c>
      <c r="D36" s="941"/>
      <c r="E36" s="942"/>
      <c r="F36" s="943"/>
      <c r="G36" s="556" t="str">
        <f>IF(COUNTIF(G$12:G$31,"A")+COUNTIF(BÜIGSZAK!G$11:G$78,"A")=0,"0",COUNTIF(G$12:G$31,"A")+COUNTIF(BÜIGSZAK!G$11:G$78,"A"))</f>
        <v>0</v>
      </c>
      <c r="H36" s="394" t="str">
        <f>IF(COUNTIF(I12:I27,"A")=0,"",COUNTIF(I12:I27,"A"))</f>
        <v/>
      </c>
      <c r="I36" s="395"/>
      <c r="J36" s="396"/>
      <c r="K36" s="556" t="str">
        <f>IF(COUNTIF(K$12:K$31,"A")+COUNTIF(BÜIGSZAK!K$11:K$78,"A")=0,"0",COUNTIF(K$12:K$31,"A")+COUNTIF(BÜIGSZAK!K$11:K$78,"A"))</f>
        <v>0</v>
      </c>
      <c r="L36" s="394"/>
      <c r="M36" s="395"/>
      <c r="N36" s="396"/>
      <c r="O36" s="556" t="str">
        <f>IF(COUNTIF(O$12:O$31,"A")+COUNTIF(BÜIGSZAK!O$11:O$78,"A")=0,"0",COUNTIF(O$12:O$31,"A")+COUNTIF(BÜIGSZAK!O$11:O$78,"A"))</f>
        <v>0</v>
      </c>
      <c r="P36" s="394"/>
      <c r="Q36" s="395"/>
      <c r="R36" s="396"/>
      <c r="S36" s="556" t="str">
        <f>IF(COUNTIF(S$12:S$31,"A")+COUNTIF(BÜIGSZAK!S$11:S$78,"A")=0,"0",COUNTIF(S$12:S$31,"A")+COUNTIF(BÜIGSZAK!S$11:S$78,"A"))</f>
        <v>0</v>
      </c>
      <c r="T36" s="394" t="str">
        <f>IF(COUNTIF(U12:U27,"A")=0,"",COUNTIF(U12:U27,"A"))</f>
        <v/>
      </c>
      <c r="U36" s="395"/>
      <c r="V36" s="396"/>
      <c r="W36" s="556" t="str">
        <f>IF(COUNTIF(W$12:W$31,"A")+COUNTIF(BÜIGSZAK!W$11:W$78,"A")=0,"0",COUNTIF(W$12:W$31,"A")+COUNTIF(BÜIGSZAK!W$11:W$78,"A"))</f>
        <v>0</v>
      </c>
      <c r="X36" s="394" t="str">
        <f>IF(COUNTIF(Y12:Y27,"A")=0,"",COUNTIF(Y12:Y27,"A"))</f>
        <v/>
      </c>
      <c r="Y36" s="395"/>
      <c r="Z36" s="396"/>
      <c r="AA36" s="556" t="str">
        <f>IF(COUNTIF(AA$12:AA$31,"A")+COUNTIF(BÜIGSZAK!AA$11:AA$78,"A")=0,"0",COUNTIF(AA$12:AA$31,"A")+COUNTIF(BÜIGSZAK!AA$11:AA$78,"A"))</f>
        <v>0</v>
      </c>
      <c r="AB36" s="397"/>
      <c r="AC36" s="398"/>
      <c r="AD36" s="398"/>
      <c r="AE36" s="399">
        <f>SUM(G36,K36,O36,S36,W36,AA36)</f>
        <v>0</v>
      </c>
    </row>
    <row r="37" spans="1:33" s="128" customFormat="1" ht="15.75" customHeight="1" x14ac:dyDescent="0.2">
      <c r="A37" s="400"/>
      <c r="B37" s="401"/>
      <c r="C37" s="402" t="s">
        <v>20</v>
      </c>
      <c r="D37" s="944"/>
      <c r="E37" s="945"/>
      <c r="F37" s="946"/>
      <c r="G37" s="557" t="str">
        <f>IF(COUNTIF(G$12:G$31,"B")+COUNTIF(BÜIGSZAK!G$11:G$78,"B")=0,"0",COUNTIF(G$12:G$31,"B")+COUNTIF(BÜIGSZAK!G$11:G$78,"B"))</f>
        <v>0</v>
      </c>
      <c r="H37" s="404" t="str">
        <f>IF(COUNTIF(I12:I27,"B")=0,"",COUNTIF(I12:I27,"B"))</f>
        <v/>
      </c>
      <c r="I37" s="405"/>
      <c r="J37" s="406"/>
      <c r="K37" s="557" t="str">
        <f>IF(COUNTIF(K$12:K$31,"B")+COUNTIF(BÜIGSZAK!K$11:K$78,"B")=0,"0",COUNTIF(K$12:K$31,"B")+COUNTIF(BÜIGSZAK!K$11:K$78,"B"))</f>
        <v>0</v>
      </c>
      <c r="L37" s="404"/>
      <c r="M37" s="405"/>
      <c r="N37" s="406"/>
      <c r="O37" s="557" t="str">
        <f>IF(COUNTIF(O$12:O$31,"B")+COUNTIF(BÜIGSZAK!O$11:O$78,"B")=0,"0",COUNTIF(O$12:O$31,"B")+COUNTIF(BÜIGSZAK!O$11:O$78,"B"))</f>
        <v>0</v>
      </c>
      <c r="P37" s="404"/>
      <c r="Q37" s="405"/>
      <c r="R37" s="406"/>
      <c r="S37" s="557" t="str">
        <f>IF(COUNTIF(S$12:S$31,"B")+COUNTIF(BÜIGSZAK!S$11:S$78,"B")=0,"0",COUNTIF(S$12:S$31,"B")+COUNTIF(BÜIGSZAK!S$11:S$78,"B"))</f>
        <v>0</v>
      </c>
      <c r="T37" s="404" t="str">
        <f>IF(COUNTIF(U12:U27,"B")=0,"",COUNTIF(U12:U27,"B"))</f>
        <v/>
      </c>
      <c r="U37" s="405"/>
      <c r="V37" s="406"/>
      <c r="W37" s="557" t="str">
        <f>IF(COUNTIF(W$12:W$31,"B")+COUNTIF(BÜIGSZAK!W$11:W$78,"B")=0,"0",COUNTIF(W$12:W$31,"B")+COUNTIF(BÜIGSZAK!W$11:W$78,"B"))</f>
        <v>0</v>
      </c>
      <c r="X37" s="404" t="str">
        <f>IF(COUNTIF(Y12:Y27,"B")=0,"",COUNTIF(Y12:Y27,"B"))</f>
        <v/>
      </c>
      <c r="Y37" s="405"/>
      <c r="Z37" s="406"/>
      <c r="AA37" s="557" t="str">
        <f>IF(COUNTIF(AA$12:AA$31,"B")+COUNTIF(BÜIGSZAK!AA$11:AA$78,"B")=0,"0",COUNTIF(AA$12:AA$31,"B")+COUNTIF(BÜIGSZAK!AA$11:AA$78,"B"))</f>
        <v>0</v>
      </c>
      <c r="AB37" s="407"/>
      <c r="AC37" s="408"/>
      <c r="AD37" s="408"/>
      <c r="AE37" s="409">
        <f t="shared" ref="AE37:AE45" si="14">SUM(G37,K37,O37,S37,W37,AA37)</f>
        <v>0</v>
      </c>
    </row>
    <row r="38" spans="1:33" s="128" customFormat="1" ht="15.75" customHeight="1" x14ac:dyDescent="0.2">
      <c r="A38" s="400"/>
      <c r="B38" s="401"/>
      <c r="C38" s="402" t="s">
        <v>356</v>
      </c>
      <c r="D38" s="944"/>
      <c r="E38" s="945"/>
      <c r="F38" s="946"/>
      <c r="G38" s="557">
        <f>IF(COUNTIF(G$12:G$31,"ÉÉ")+COUNTIF(G$12:G$31,"ÉÉ(Z)")+COUNTIF(BÜIGSZAK!G$11:G$78,"ÉÉ")+COUNTIF(BÜIGSZAK!G$11:G$78,"ÉÉ(Z)")=0,"0",COUNTIF(G$12:G$31,"ÉÉ")+COUNTIF(G$12:G$31,"ÉÉ(Z)")+COUNTIF(BÜIGSZAK!G$11:G$78,"ÉÉ")+COUNTIF(BÜIGSZAK!G$11:G$78,"ÉÉ(Z)"))</f>
        <v>4</v>
      </c>
      <c r="H38" s="404" t="str">
        <f>IF(COUNTIF(I12:I27,"ÉÉ")=0,"",COUNTIF(I12:I27,"ÉÉ"))</f>
        <v/>
      </c>
      <c r="I38" s="405"/>
      <c r="J38" s="406"/>
      <c r="K38" s="557">
        <f>IF(COUNTIF(K$12:K$31,"ÉÉ")+COUNTIF(K$12:K$31,"ÉÉ(Z)")+COUNTIF(BÜIGSZAK!K$11:K$78,"ÉÉ")+COUNTIF(BÜIGSZAK!K$11:K$78,"ÉÉ(Z)")=0,"0",COUNTIF(K$12:K$31,"ÉÉ")+COUNTIF(K$12:K$31,"ÉÉ(Z)")+COUNTIF(BÜIGSZAK!K$11:K$78,"ÉÉ")+COUNTIF(BÜIGSZAK!K$11:K$78,"ÉÉ(Z)"))</f>
        <v>1</v>
      </c>
      <c r="L38" s="404"/>
      <c r="M38" s="405"/>
      <c r="N38" s="406"/>
      <c r="O38" s="557">
        <f>IF(COUNTIF(O$12:O$31,"ÉÉ")+COUNTIF(O$12:O$31,"ÉÉ(Z)")+COUNTIF(BÜIGSZAK!O$11:O$78,"ÉÉ")+COUNTIF(BÜIGSZAK!O$11:O$78,"ÉÉ(Z)")=0,"0",COUNTIF(O$12:O$31,"ÉÉ")+COUNTIF(O$12:O$31,"ÉÉ(Z)")+COUNTIF(BÜIGSZAK!O$11:O$78,"ÉÉ")+COUNTIF(BÜIGSZAK!O$11:O$78,"ÉÉ(Z)"))</f>
        <v>3</v>
      </c>
      <c r="P38" s="404"/>
      <c r="Q38" s="405"/>
      <c r="R38" s="406"/>
      <c r="S38" s="557">
        <f>IF(COUNTIF(S$12:S$31,"ÉÉ")+COUNTIF(S$12:S$31,"ÉÉ(Z)")+COUNTIF(BÜIGSZAK!S$11:S$78,"ÉÉ")+COUNTIF(BÜIGSZAK!S$11:S$78,"ÉÉ(Z)")=0,"0",COUNTIF(S$12:S$31,"ÉÉ")+COUNTIF(S$12:S$31,"ÉÉ(Z)")+COUNTIF(BÜIGSZAK!S$11:S$78,"ÉÉ")+COUNTIF(BÜIGSZAK!S$11:S$78,"ÉÉ(Z)"))</f>
        <v>3</v>
      </c>
      <c r="T38" s="404" t="str">
        <f>IF(COUNTIF(U12:U27,"ÉÉ")=0,"",COUNTIF(U12:U27,"ÉÉ"))</f>
        <v/>
      </c>
      <c r="U38" s="405"/>
      <c r="V38" s="406"/>
      <c r="W38" s="557">
        <f>IF(COUNTIF(W$12:W$31,"ÉÉ")+COUNTIF(W$12:W$31,"ÉÉ(Z)")+COUNTIF(BÜIGSZAK!W$11:W$78,"ÉÉ")+COUNTIF(BÜIGSZAK!W$11:W$78,"ÉÉ(Z)")=0,"0",COUNTIF(W$12:W$31,"ÉÉ")+COUNTIF(W$12:W$31,"ÉÉ(Z)")+COUNTIF(BÜIGSZAK!W$11:W$78,"ÉÉ")+COUNTIF(BÜIGSZAK!W$11:W$78,"ÉÉ(Z)"))</f>
        <v>2</v>
      </c>
      <c r="X38" s="404" t="str">
        <f>IF(COUNTIF(Y12:Y27,"ÉÉ")=0,"",COUNTIF(Y12:Y27,"ÉÉ"))</f>
        <v/>
      </c>
      <c r="Y38" s="405"/>
      <c r="Z38" s="406"/>
      <c r="AA38" s="557">
        <f>IF(COUNTIF(AA$12:AA$31,"ÉÉ")+COUNTIF(AA$12:AA$31,"ÉÉ(Z)")+COUNTIF(BÜIGSZAK!AA$11:AA$78,"ÉÉ")+COUNTIF(BÜIGSZAK!AA$11:AA$78,"ÉÉ(Z)")=0,"0",COUNTIF(AA$12:AA$31,"ÉÉ")+COUNTIF(AA$12:AA$31,"ÉÉ(Z)")+COUNTIF(BÜIGSZAK!AA$11:AA$78,"ÉÉ")+COUNTIF(BÜIGSZAK!AA$11:AA$78,"ÉÉ(Z)"))</f>
        <v>1</v>
      </c>
      <c r="AB38" s="407"/>
      <c r="AC38" s="408"/>
      <c r="AD38" s="408"/>
      <c r="AE38" s="409">
        <f t="shared" si="14"/>
        <v>14</v>
      </c>
    </row>
    <row r="39" spans="1:33" s="128" customFormat="1" ht="15.75" customHeight="1" x14ac:dyDescent="0.2">
      <c r="A39" s="400"/>
      <c r="B39" s="401"/>
      <c r="C39" s="402" t="s">
        <v>357</v>
      </c>
      <c r="D39" s="944"/>
      <c r="E39" s="945"/>
      <c r="F39" s="946"/>
      <c r="G39" s="557">
        <f>IF(COUNTIF(G$12:G$31,"GYJ")+COUNTIF(G$12:G$31,"GYJ(Z)")+COUNTIF(BÜIGSZAK!G$11:G$78,"GYJ")+COUNTIF(BÜIGSZAK!G$11:G$78,"GYJ(Z)")=0,"0",COUNTIF(G$12:G$31,"GYJ")+COUNTIF(G$12:G$31,"GYJ(Z)")+COUNTIF(BÜIGSZAK!G$11:G$78,"GYJ")+COUNTIF(BÜIGSZAK!G$11:G$78,"GYJ(Z)"))</f>
        <v>1</v>
      </c>
      <c r="H39" s="404" t="str">
        <f>IF(COUNTIF(I12:I27,"GYJ")=0,"",COUNTIF(I12:I27,"GYJ"))</f>
        <v/>
      </c>
      <c r="I39" s="405"/>
      <c r="J39" s="406"/>
      <c r="K39" s="557">
        <f>IF(COUNTIF(K$12:K$31,"GYJ")+COUNTIF(K$12:K$31,"GYJ(Z)")+COUNTIF(BÜIGSZAK!K$11:K$78,"GYJ")+COUNTIF(BÜIGSZAK!K$11:K$78,"GYJ(Z)")=0,"0",COUNTIF(K$12:K$31,"GYJ")+COUNTIF(K$12:K$31,"GYJ(Z)")+COUNTIF(BÜIGSZAK!K$11:K$78,"GYJ")+COUNTIF(BÜIGSZAK!K$11:K$78,"GYJ(Z)"))</f>
        <v>4</v>
      </c>
      <c r="L39" s="404"/>
      <c r="M39" s="405"/>
      <c r="N39" s="406"/>
      <c r="O39" s="557">
        <f>IF(COUNTIF(O$12:O$31,"GYJ")+COUNTIF(O$12:O$31,"GYJ(Z)")+COUNTIF(BÜIGSZAK!O$11:O$78,"GYJ")+COUNTIF(BÜIGSZAK!O$11:O$78,"GYJ(Z)")=0,"0",COUNTIF(O$12:O$31,"GYJ")+COUNTIF(O$12:O$31,"GYJ(Z)")+COUNTIF(BÜIGSZAK!O$11:O$78,"GYJ")+COUNTIF(BÜIGSZAK!O$11:O$78,"GYJ(Z)"))</f>
        <v>3</v>
      </c>
      <c r="P39" s="404"/>
      <c r="Q39" s="405"/>
      <c r="R39" s="406"/>
      <c r="S39" s="557">
        <f>IF(COUNTIF(S$12:S$31,"GYJ")+COUNTIF(S$12:S$31,"GYJ(Z)")+COUNTIF(BÜIGSZAK!S$11:S$78,"GYJ")+COUNTIF(BÜIGSZAK!S$11:S$78,"GYJ(Z)")=0,"0",COUNTIF(S$12:S$31,"GYJ")+COUNTIF(S$12:S$31,"GYJ(Z)")+COUNTIF(BÜIGSZAK!S$11:S$78,"GYJ")+COUNTIF(BÜIGSZAK!S$11:S$78,"GYJ(Z)"))</f>
        <v>4</v>
      </c>
      <c r="T39" s="404" t="str">
        <f>IF(COUNTIF(U12:U27,"GYJ")=0,"",COUNTIF(U12:U27,"GYJ"))</f>
        <v/>
      </c>
      <c r="U39" s="405"/>
      <c r="V39" s="406"/>
      <c r="W39" s="557">
        <f>IF(COUNTIF(W$12:W$31,"GYJ")+COUNTIF(W$12:W$31,"GYJ(Z)")+COUNTIF(BÜIGSZAK!W$11:W$78,"GYJ")+COUNTIF(BÜIGSZAK!W$11:W$78,"GYJ(Z)")=0,"0",COUNTIF(W$12:W$31,"GYJ")+COUNTIF(W$12:W$31,"GYJ(Z)")+COUNTIF(BÜIGSZAK!W$11:W$78,"GYJ")+COUNTIF(BÜIGSZAK!W$11:W$78,"GYJ(Z)"))</f>
        <v>3</v>
      </c>
      <c r="X39" s="404" t="str">
        <f>IF(COUNTIF(Y12:Y27,"GYJ")=0,"",COUNTIF(Y12:Y27,"GYJ"))</f>
        <v/>
      </c>
      <c r="Y39" s="405"/>
      <c r="Z39" s="406"/>
      <c r="AA39" s="557">
        <f>IF(COUNTIF(AA$12:AA$31,"GYJ")+COUNTIF(AA$12:AA$31,"GYJ(Z)")+COUNTIF(BÜIGSZAK!AA$11:AA$78,"GYJ")+COUNTIF(BÜIGSZAK!AA$11:AA$78,"GYJ(Z)")=0,"0",COUNTIF(AA$12:AA$31,"GYJ")+COUNTIF(AA$12:AA$31,"GYJ(Z)")+COUNTIF(BÜIGSZAK!AA$11:AA$78,"GYJ")+COUNTIF(BÜIGSZAK!AA$11:AA$78,"GYJ(Z)"))</f>
        <v>5</v>
      </c>
      <c r="AB39" s="407"/>
      <c r="AC39" s="408"/>
      <c r="AD39" s="408"/>
      <c r="AE39" s="409">
        <f t="shared" si="14"/>
        <v>20</v>
      </c>
    </row>
    <row r="40" spans="1:33" s="128" customFormat="1" ht="15.75" customHeight="1" x14ac:dyDescent="0.2">
      <c r="A40" s="400"/>
      <c r="B40" s="401"/>
      <c r="C40" s="410" t="s">
        <v>358</v>
      </c>
      <c r="D40" s="944"/>
      <c r="E40" s="945"/>
      <c r="F40" s="946"/>
      <c r="G40" s="557">
        <f>IF(COUNTIF(G$12:G$31,"K")+COUNTIF(G$12:G$31,"K(Z)")+COUNTIF(BÜIGSZAK!G$11:G$78,"K")+COUNTIF(BÜIGSZAK!G$11:G$78,"K(Z)")=0,"0",COUNTIF(G$12:G$31,"K")+COUNTIF(G$12:G$31,"K(Z)")+COUNTIF(BÜIGSZAK!G$11:G$78,"K")+COUNTIF(BÜIGSZAK!G$11:G$78,"K(Z)"))</f>
        <v>3</v>
      </c>
      <c r="H40" s="404" t="str">
        <f>IF(COUNTIF(I12:I27,"K")=0,"",COUNTIF(I12:I27,"K"))</f>
        <v/>
      </c>
      <c r="I40" s="405"/>
      <c r="J40" s="406"/>
      <c r="K40" s="557">
        <f>IF(COUNTIF(K$12:K$31,"K")+COUNTIF(K$12:K$31,"K(Z)")+COUNTIF(BÜIGSZAK!K$11:K$78,"K")+COUNTIF(BÜIGSZAK!K$11:K$78,"K(Z)")=0,"0",COUNTIF(K$12:K$31,"K")+COUNTIF(K$12:K$31,"K(Z)")+COUNTIF(BÜIGSZAK!K$11:K$78,"K")+COUNTIF(BÜIGSZAK!K$11:K$78,"K(Z)"))</f>
        <v>4</v>
      </c>
      <c r="L40" s="404"/>
      <c r="M40" s="405"/>
      <c r="N40" s="406"/>
      <c r="O40" s="557">
        <f>IF(COUNTIF(O$12:O$31,"K")+COUNTIF(O$12:O$31,"K(Z)")+COUNTIF(BÜIGSZAK!O$11:O$78,"K")+COUNTIF(BÜIGSZAK!O$11:O$78,"K(Z)")=0,"0",COUNTIF(O$12:O$31,"K")+COUNTIF(O$12:O$31,"K(Z)")+COUNTIF(BÜIGSZAK!O$11:O$78,"K")+COUNTIF(BÜIGSZAK!O$11:O$78,"K(Z)"))</f>
        <v>5</v>
      </c>
      <c r="P40" s="404"/>
      <c r="Q40" s="405"/>
      <c r="R40" s="406"/>
      <c r="S40" s="557">
        <f>IF(COUNTIF(S$12:S$31,"K")+COUNTIF(S$12:S$31,"K(Z)")+COUNTIF(BÜIGSZAK!S$11:S$78,"K")+COUNTIF(BÜIGSZAK!S$11:S$78,"K(Z)")=0,"0",COUNTIF(S$12:S$31,"K")+COUNTIF(S$12:S$31,"K(Z)")+COUNTIF(BÜIGSZAK!S$11:S$78,"K")+COUNTIF(BÜIGSZAK!S$11:S$78,"K(Z)"))</f>
        <v>5</v>
      </c>
      <c r="T40" s="404" t="str">
        <f>IF(COUNTIF(U12:U27,"K")=0,"",COUNTIF(U12:U27,"K"))</f>
        <v/>
      </c>
      <c r="U40" s="405"/>
      <c r="V40" s="406"/>
      <c r="W40" s="557">
        <f>IF(COUNTIF(W$12:W$31,"K")+COUNTIF(W$12:W$31,"K(Z)")+COUNTIF(BÜIGSZAK!W$11:W$78,"K")+COUNTIF(BÜIGSZAK!W$11:W$78,"K(Z)")=0,"0",COUNTIF(W$12:W$31,"K")+COUNTIF(W$12:W$31,"K(Z)")+COUNTIF(BÜIGSZAK!W$11:W$78,"K")+COUNTIF(BÜIGSZAK!W$11:W$78,"K(Z)"))</f>
        <v>6</v>
      </c>
      <c r="X40" s="404" t="str">
        <f>IF(COUNTIF(Y12:Y27,"K")=0,"",COUNTIF(Y12:Y27,"K"))</f>
        <v/>
      </c>
      <c r="Y40" s="405"/>
      <c r="Z40" s="406"/>
      <c r="AA40" s="557">
        <f>IF(COUNTIF(AA$12:AA$31,"K")+COUNTIF(AA$12:AA$31,"K(Z)")+COUNTIF(BÜIGSZAK!AA$11:AA$78,"K")+COUNTIF(BÜIGSZAK!AA$11:AA$78,"K(Z)")=0,"0",COUNTIF(AA$12:AA$31,"K")+COUNTIF(AA$12:AA$31,"K(Z)")+COUNTIF(BÜIGSZAK!AA$11:AA$78,"K")+COUNTIF(BÜIGSZAK!AA$11:AA$78,"K(Z)"))</f>
        <v>4</v>
      </c>
      <c r="AB40" s="407"/>
      <c r="AC40" s="408"/>
      <c r="AD40" s="408"/>
      <c r="AE40" s="409">
        <f t="shared" si="14"/>
        <v>27</v>
      </c>
    </row>
    <row r="41" spans="1:33" s="128" customFormat="1" ht="15.75" customHeight="1" x14ac:dyDescent="0.2">
      <c r="A41" s="400"/>
      <c r="B41" s="401"/>
      <c r="C41" s="402" t="s">
        <v>21</v>
      </c>
      <c r="D41" s="944"/>
      <c r="E41" s="945"/>
      <c r="F41" s="946"/>
      <c r="G41" s="557" t="str">
        <f>IF(COUNTIF(G$12:G$31,"AV")+COUNTIF(BÜIGSZAK!G$11:G$78,"AV")=0,"0",COUNTIF(G$12:G$31,"AV")+COUNTIF(BÜIGSZAK!G$11:G$78,"AV"))</f>
        <v>0</v>
      </c>
      <c r="H41" s="404" t="str">
        <f>IF(COUNTIF(I12:I27,"AV")=0,"",COUNTIF(I12:I27,"AV"))</f>
        <v/>
      </c>
      <c r="I41" s="405"/>
      <c r="J41" s="406"/>
      <c r="K41" s="557" t="str">
        <f>IF(COUNTIF(K$12:K$31,"AV")+COUNTIF(BÜIGSZAK!K$11:K$78,"AV")=0,"0",COUNTIF(K$12:K$31,"AV")+COUNTIF(BÜIGSZAK!K$11:K$78,"AV"))</f>
        <v>0</v>
      </c>
      <c r="L41" s="404"/>
      <c r="M41" s="405"/>
      <c r="N41" s="406"/>
      <c r="O41" s="557" t="str">
        <f>IF(COUNTIF(O$12:O$31,"AV")+COUNTIF(BÜIGSZAK!O$11:O$78,"AV")=0,"0",COUNTIF(O$12:O$31,"AV")+COUNTIF(BÜIGSZAK!O$11:O$78,"AV"))</f>
        <v>0</v>
      </c>
      <c r="P41" s="404"/>
      <c r="Q41" s="405"/>
      <c r="R41" s="406"/>
      <c r="S41" s="557" t="str">
        <f>IF(COUNTIF(S$12:S$31,"AV")+COUNTIF(BÜIGSZAK!S$11:S$78,"AV")=0,"0",COUNTIF(S$12:S$31,"AV")+COUNTIF(BÜIGSZAK!S$11:S$78,"AV"))</f>
        <v>0</v>
      </c>
      <c r="T41" s="404" t="str">
        <f>IF(COUNTIF(U12:U27,"AV")=0,"",COUNTIF(U12:U27,"AV"))</f>
        <v/>
      </c>
      <c r="U41" s="405"/>
      <c r="V41" s="406"/>
      <c r="W41" s="557" t="str">
        <f>IF(COUNTIF(W$12:W$31,"AV")+COUNTIF(BÜIGSZAK!W$11:W$78,"AV")=0,"0",COUNTIF(W$12:W$31,"AV")+COUNTIF(BÜIGSZAK!W$11:W$78,"AV"))</f>
        <v>0</v>
      </c>
      <c r="X41" s="404" t="str">
        <f>IF(COUNTIF(Y12:Y27,"AV")=0,"",COUNTIF(Y12:Y27,"AV"))</f>
        <v/>
      </c>
      <c r="Y41" s="405"/>
      <c r="Z41" s="406"/>
      <c r="AA41" s="557" t="str">
        <f>IF(COUNTIF(AA$12:AA$31,"AV")+COUNTIF(BÜIGSZAK!AA$11:AA$78,"AV")=0,"0",COUNTIF(AA$12:AA$31,"AV")+COUNTIF(BÜIGSZAK!AA$11:AA$78,"AV"))</f>
        <v>0</v>
      </c>
      <c r="AB41" s="407"/>
      <c r="AC41" s="408"/>
      <c r="AD41" s="408"/>
      <c r="AE41" s="409">
        <f t="shared" si="14"/>
        <v>0</v>
      </c>
    </row>
    <row r="42" spans="1:33" s="128" customFormat="1" ht="15.75" customHeight="1" x14ac:dyDescent="0.2">
      <c r="A42" s="400"/>
      <c r="B42" s="401"/>
      <c r="C42" s="402" t="s">
        <v>117</v>
      </c>
      <c r="D42" s="944"/>
      <c r="E42" s="945"/>
      <c r="F42" s="946"/>
      <c r="G42" s="557" t="str">
        <f>IF(COUNTIF(G$12:G$31,"KV")+COUNTIF(BÜIGSZAK!G$11:G$78,"KV")=0,"0",COUNTIF(G$12:G$31,"KV")+COUNTIF(BÜIGSZAK!G$11:G$78,"KV"))</f>
        <v>0</v>
      </c>
      <c r="H42" s="404" t="str">
        <f>IF(COUNTIF(I12:I27,"KV")=0,"",COUNTIF(I12:I27,"KV"))</f>
        <v/>
      </c>
      <c r="I42" s="405"/>
      <c r="J42" s="406"/>
      <c r="K42" s="557" t="str">
        <f>IF(COUNTIF(K$12:K$31,"KV")+COUNTIF(BÜIGSZAK!K$11:K$78,"KV")=0,"0",COUNTIF(K$12:K$31,"KV")+COUNTIF(BÜIGSZAK!K$11:K$78,"KV"))</f>
        <v>0</v>
      </c>
      <c r="L42" s="404"/>
      <c r="M42" s="405"/>
      <c r="N42" s="406"/>
      <c r="O42" s="557" t="str">
        <f>IF(COUNTIF(O$12:O$31,"KV")+COUNTIF(BÜIGSZAK!O$11:O$78,"KV")=0,"0",COUNTIF(O$12:O$31,"KV")+COUNTIF(BÜIGSZAK!O$11:O$78,"KV"))</f>
        <v>0</v>
      </c>
      <c r="P42" s="404"/>
      <c r="Q42" s="405"/>
      <c r="R42" s="406"/>
      <c r="S42" s="557" t="str">
        <f>IF(COUNTIF(S$12:S$31,"KV")+COUNTIF(BÜIGSZAK!S$11:S$78,"KV")=0,"0",COUNTIF(S$12:S$31,"KV")+COUNTIF(BÜIGSZAK!S$11:S$78,"KV"))</f>
        <v>0</v>
      </c>
      <c r="T42" s="404" t="str">
        <f>IF(COUNTIF(U12:U27,"KV")=0,"",COUNTIF(U12:U27,"KV"))</f>
        <v/>
      </c>
      <c r="U42" s="405"/>
      <c r="V42" s="406"/>
      <c r="W42" s="557" t="str">
        <f>IF(COUNTIF(W$12:W$31,"KV")+COUNTIF(BÜIGSZAK!W$11:W$78,"KV")=0,"0",COUNTIF(W$12:W$31,"KV")+COUNTIF(BÜIGSZAK!W$11:W$78,"KV"))</f>
        <v>0</v>
      </c>
      <c r="X42" s="404" t="str">
        <f>IF(COUNTIF(Y12:Y27,"KV")=0,"",COUNTIF(Y12:Y27,"KV"))</f>
        <v/>
      </c>
      <c r="Y42" s="405"/>
      <c r="Z42" s="406"/>
      <c r="AA42" s="557" t="str">
        <f>IF(COUNTIF(AA$12:AA$31,"KV")+COUNTIF(BÜIGSZAK!AA$11:AA$78,"KV")=0,"0",COUNTIF(AA$12:AA$31,"KV")+COUNTIF(BÜIGSZAK!AA$11:AA$78,"KV"))</f>
        <v>0</v>
      </c>
      <c r="AB42" s="407"/>
      <c r="AC42" s="408"/>
      <c r="AD42" s="408"/>
      <c r="AE42" s="409">
        <f t="shared" si="14"/>
        <v>0</v>
      </c>
    </row>
    <row r="43" spans="1:33" s="128" customFormat="1" ht="15.75" customHeight="1" x14ac:dyDescent="0.2">
      <c r="A43" s="400"/>
      <c r="B43" s="401"/>
      <c r="C43" s="402" t="s">
        <v>118</v>
      </c>
      <c r="D43" s="944"/>
      <c r="E43" s="945"/>
      <c r="F43" s="946"/>
      <c r="G43" s="557" t="str">
        <f>IF(COUNTIF(G$12:G$31,"SZG")+COUNTIF(BÜIGSZAK!G$11:G$78,"SZG")=0,"0",COUNTIF(G$12:G$31,"SZG")+COUNTIF(BÜIGSZAK!G$11:G$78,"SZG"))</f>
        <v>0</v>
      </c>
      <c r="H43" s="404" t="str">
        <f>IF(COUNTIF(I12:I27,"SZG")=0,"",COUNTIF(I12:I27,"SZG"))</f>
        <v/>
      </c>
      <c r="I43" s="405"/>
      <c r="J43" s="406"/>
      <c r="K43" s="557" t="str">
        <f>IF(COUNTIF(K$12:K$31,"SZG")+COUNTIF(BÜIGSZAK!K$11:K$78,"SZG")=0,"0",COUNTIF(K$12:K$31,"SZG")+COUNTIF(BÜIGSZAK!K$11:K$78,"SZG"))</f>
        <v>0</v>
      </c>
      <c r="L43" s="404"/>
      <c r="M43" s="405"/>
      <c r="N43" s="406"/>
      <c r="O43" s="557" t="str">
        <f>IF(COUNTIF(O$12:O$31,"SZG")+COUNTIF(BÜIGSZAK!O$11:O$78,"SZG")=0,"0",COUNTIF(O$12:O$31,"SZG")+COUNTIF(BÜIGSZAK!O$11:O$78,"SZG"))</f>
        <v>0</v>
      </c>
      <c r="P43" s="404"/>
      <c r="Q43" s="405"/>
      <c r="R43" s="406"/>
      <c r="S43" s="557">
        <f>IF(COUNTIF(S$12:S$31,"SZG")+COUNTIF(BÜIGSZAK!S$11:S$78,"SZG")=0,"0",COUNTIF(S$12:S$31,"SZG")+COUNTIF(BÜIGSZAK!S$11:S$78,"SZG"))</f>
        <v>1</v>
      </c>
      <c r="T43" s="404" t="str">
        <f>IF(COUNTIF(U12:U27,"SZG")=0,"",COUNTIF(U12:U27,"SZG"))</f>
        <v/>
      </c>
      <c r="U43" s="405"/>
      <c r="V43" s="406"/>
      <c r="W43" s="557">
        <f>IF(COUNTIF(W$12:W$31,"SZG")+COUNTIF(BÜIGSZAK!W$11:W$78,"SZG")=0,"0",COUNTIF(W$12:W$31,"SZG")+COUNTIF(BÜIGSZAK!W$11:W$78,"SZG"))</f>
        <v>1</v>
      </c>
      <c r="X43" s="404" t="str">
        <f>IF(COUNTIF(Y12:Y27,"SZG")=0,"",COUNTIF(Y12:Y27,"SZG"))</f>
        <v/>
      </c>
      <c r="Y43" s="405"/>
      <c r="Z43" s="406"/>
      <c r="AA43" s="557" t="str">
        <f>IF(COUNTIF(AA$12:AA$31,"SZG")+COUNTIF(BÜIGSZAK!AA$11:AA$78,"SZG")=0,"0",COUNTIF(AA$12:AA$31,"SZG")+COUNTIF(BÜIGSZAK!AA$11:AA$78,"SZG"))</f>
        <v>0</v>
      </c>
      <c r="AB43" s="407"/>
      <c r="AC43" s="408"/>
      <c r="AD43" s="408"/>
      <c r="AE43" s="409">
        <f t="shared" si="14"/>
        <v>2</v>
      </c>
    </row>
    <row r="44" spans="1:33" s="128" customFormat="1" ht="15.75" customHeight="1" x14ac:dyDescent="0.2">
      <c r="A44" s="400"/>
      <c r="B44" s="401"/>
      <c r="C44" s="402" t="s">
        <v>119</v>
      </c>
      <c r="D44" s="944"/>
      <c r="E44" s="945"/>
      <c r="F44" s="946"/>
      <c r="G44" s="557" t="str">
        <f>IF(COUNTIF(G$12:G$31,"ZV")+COUNTIF(BÜIGSZAK!G$11:G$78,"ZV")=0,"0",COUNTIF(G$12:G$31,"ZV")+COUNTIF(BÜIGSZAK!G$11:G$78,"ZV"))</f>
        <v>0</v>
      </c>
      <c r="H44" s="404" t="str">
        <f>IF(COUNTIF(I12:I27,"ZV")=0,"",COUNTIF(I12:I27,"ZV"))</f>
        <v/>
      </c>
      <c r="I44" s="405"/>
      <c r="J44" s="406"/>
      <c r="K44" s="557" t="str">
        <f>IF(COUNTIF(K$12:K$31,"ZV")+COUNTIF(BÜIGSZAK!K$11:K$78,"ZV")=0,"0",COUNTIF(K$12:K$31,"ZV")+COUNTIF(BÜIGSZAK!K$11:K$78,"ZV"))</f>
        <v>0</v>
      </c>
      <c r="L44" s="404"/>
      <c r="M44" s="405"/>
      <c r="N44" s="406"/>
      <c r="O44" s="557" t="str">
        <f>IF(COUNTIF(O$12:O$31,"ZV")+COUNTIF(BÜIGSZAK!O$11:O$78,"ZV")=0,"0",COUNTIF(O$12:O$31,"ZV")+COUNTIF(BÜIGSZAK!O$11:O$78,"ZV"))</f>
        <v>0</v>
      </c>
      <c r="P44" s="404"/>
      <c r="Q44" s="405"/>
      <c r="R44" s="406"/>
      <c r="S44" s="557" t="str">
        <f>IF(COUNTIF(S$12:S$31,"ZV")+COUNTIF(BÜIGSZAK!S$11:S$78,"ZV")=0,"0",COUNTIF(S$12:S$31,"ZV")+COUNTIF(BÜIGSZAK!S$11:S$78,"ZV"))</f>
        <v>0</v>
      </c>
      <c r="T44" s="404" t="str">
        <f>IF(COUNTIF(U12:U27,"ZV")=0,"",COUNTIF(U12:U27,"ZV"))</f>
        <v/>
      </c>
      <c r="U44" s="405"/>
      <c r="V44" s="406"/>
      <c r="W44" s="557" t="str">
        <f>IF(COUNTIF(W$12:W$31,"ZV")+COUNTIF(BÜIGSZAK!W$11:W$78,"ZV")=0,"0",COUNTIF(W$12:W$31,"ZV")+COUNTIF(BÜIGSZAK!W$11:W$78,"ZV"))</f>
        <v>0</v>
      </c>
      <c r="X44" s="411" t="str">
        <f>IF(COUNTIF(Y12:Y27,"ZV")=0,"",COUNTIF(Y12:Y27,"ZV"))</f>
        <v/>
      </c>
      <c r="Y44" s="412"/>
      <c r="Z44" s="413"/>
      <c r="AA44" s="557">
        <f>IF(COUNTIF(AA$12:AA$31,"ZV")+COUNTIF(BÜIGSZAK!AA$11:AA$78,"ZV")=0,"0",COUNTIF(AA$12:AA$31,"ZV")+COUNTIF(BÜIGSZAK!AA$11:AA$78,"ZV"))</f>
        <v>3</v>
      </c>
      <c r="AB44" s="407"/>
      <c r="AC44" s="408"/>
      <c r="AD44" s="408"/>
      <c r="AE44" s="409">
        <f>SUM(G44,K44,O44,S44,W44,AA44)</f>
        <v>3</v>
      </c>
    </row>
    <row r="45" spans="1:33" s="128" customFormat="1" ht="15.75" customHeight="1" thickBot="1" x14ac:dyDescent="0.25">
      <c r="A45" s="430"/>
      <c r="B45" s="431"/>
      <c r="C45" s="432" t="s">
        <v>27</v>
      </c>
      <c r="D45" s="947"/>
      <c r="E45" s="948"/>
      <c r="F45" s="949"/>
      <c r="G45" s="433">
        <f>IF(SUM(G36:G44)=0,"",SUM(G36:G44))</f>
        <v>8</v>
      </c>
      <c r="H45" s="947" t="str">
        <f>IF(SUM(I36:I44)=0,"",SUM(I36:I44))</f>
        <v/>
      </c>
      <c r="I45" s="948"/>
      <c r="J45" s="949"/>
      <c r="K45" s="433">
        <f>IF(SUM(K36:K44)=0,"",SUM(K36:K44))</f>
        <v>9</v>
      </c>
      <c r="L45" s="947"/>
      <c r="M45" s="948"/>
      <c r="N45" s="949"/>
      <c r="O45" s="433">
        <f>IF(SUM(O36:O44)=0,"",SUM(O36:O44))</f>
        <v>11</v>
      </c>
      <c r="P45" s="947"/>
      <c r="Q45" s="948"/>
      <c r="R45" s="949"/>
      <c r="S45" s="433">
        <f>IF(SUM(S36:S44)=0,"",SUM(S36:S44))</f>
        <v>13</v>
      </c>
      <c r="T45" s="947" t="str">
        <f>IF(SUM(U36:U44)=0,"",SUM(U36:U44))</f>
        <v/>
      </c>
      <c r="U45" s="948"/>
      <c r="V45" s="949"/>
      <c r="W45" s="433">
        <f>IF(SUM(W36:W44)=0,"",SUM(W36:W44))</f>
        <v>12</v>
      </c>
      <c r="X45" s="434"/>
      <c r="Y45" s="435"/>
      <c r="Z45" s="436"/>
      <c r="AA45" s="433">
        <f>IF(SUM(AA36:AA44)=0,"",SUM(AA36:AA44))</f>
        <v>13</v>
      </c>
      <c r="AB45" s="947"/>
      <c r="AC45" s="948"/>
      <c r="AD45" s="949"/>
      <c r="AE45" s="437">
        <f t="shared" si="14"/>
        <v>66</v>
      </c>
    </row>
    <row r="46" spans="1:33" s="79" customFormat="1" ht="13.5" thickTop="1" x14ac:dyDescent="0.2">
      <c r="A46" s="177"/>
    </row>
    <row r="47" spans="1:33" s="79" customFormat="1" x14ac:dyDescent="0.2">
      <c r="A47" s="177"/>
      <c r="C47" s="260"/>
      <c r="D47" s="694"/>
      <c r="E47" s="694"/>
      <c r="F47" s="694"/>
      <c r="G47" s="694"/>
      <c r="H47" s="694"/>
      <c r="I47" s="694"/>
      <c r="J47" s="694"/>
      <c r="K47" s="694"/>
      <c r="L47" s="694"/>
      <c r="M47" s="694"/>
      <c r="N47" s="694"/>
      <c r="O47" s="694"/>
      <c r="P47" s="694"/>
      <c r="Q47" s="694"/>
      <c r="R47" s="694"/>
      <c r="S47" s="694"/>
      <c r="T47" s="694"/>
      <c r="U47" s="694"/>
      <c r="V47" s="694"/>
      <c r="W47" s="694"/>
      <c r="X47" s="694"/>
    </row>
    <row r="48" spans="1:33" s="79" customFormat="1" x14ac:dyDescent="0.2">
      <c r="A48" s="177"/>
    </row>
  </sheetData>
  <protectedRanges>
    <protectedRange sqref="C35" name="Tartomány4"/>
    <protectedRange sqref="C45" name="Tartomány4_1_1_1"/>
    <protectedRange sqref="C44" name="Tartomány4_1_1_1_1"/>
    <protectedRange sqref="C17 C15" name="Tartomány1_2_1_3"/>
    <protectedRange sqref="C16" name="Tartomány1_2_1_1_1_2"/>
    <protectedRange sqref="C18:C19" name="Tartomány1_2_1_2_2"/>
  </protectedRanges>
  <mergeCells count="55">
    <mergeCell ref="H45:J45"/>
    <mergeCell ref="L45:N45"/>
    <mergeCell ref="P45:R45"/>
    <mergeCell ref="T45:V45"/>
    <mergeCell ref="AB45:AD45"/>
    <mergeCell ref="D41:F41"/>
    <mergeCell ref="D42:F42"/>
    <mergeCell ref="D43:F43"/>
    <mergeCell ref="D44:F44"/>
    <mergeCell ref="D45:F45"/>
    <mergeCell ref="D36:F36"/>
    <mergeCell ref="D37:F37"/>
    <mergeCell ref="D38:F38"/>
    <mergeCell ref="D39:F39"/>
    <mergeCell ref="D40:F40"/>
    <mergeCell ref="A28:U28"/>
    <mergeCell ref="AB29:AE29"/>
    <mergeCell ref="AF6:AF9"/>
    <mergeCell ref="AG6:AG9"/>
    <mergeCell ref="O8:O9"/>
    <mergeCell ref="F8:F9"/>
    <mergeCell ref="AB6:AE7"/>
    <mergeCell ref="D7:G7"/>
    <mergeCell ref="H7:K7"/>
    <mergeCell ref="L7:O7"/>
    <mergeCell ref="P7:S7"/>
    <mergeCell ref="T7:W7"/>
    <mergeCell ref="X7:AA7"/>
    <mergeCell ref="D24:S24"/>
    <mergeCell ref="V24:AE24"/>
    <mergeCell ref="D6:S6"/>
    <mergeCell ref="A34:S34"/>
    <mergeCell ref="A35:S35"/>
    <mergeCell ref="AD8:AD9"/>
    <mergeCell ref="AE8:AE9"/>
    <mergeCell ref="V8:V9"/>
    <mergeCell ref="W8:W9"/>
    <mergeCell ref="Z8:Z9"/>
    <mergeCell ref="AA8:AA9"/>
    <mergeCell ref="R8:R9"/>
    <mergeCell ref="S8:S9"/>
    <mergeCell ref="J8:J9"/>
    <mergeCell ref="K8:K9"/>
    <mergeCell ref="N8:N9"/>
    <mergeCell ref="A6:A9"/>
    <mergeCell ref="B6:B9"/>
    <mergeCell ref="C6:C9"/>
    <mergeCell ref="B26:C26"/>
    <mergeCell ref="T6:AA6"/>
    <mergeCell ref="G8:G9"/>
    <mergeCell ref="A1:AE1"/>
    <mergeCell ref="A2:AE2"/>
    <mergeCell ref="A3:AE3"/>
    <mergeCell ref="A4:AE4"/>
    <mergeCell ref="A5:AE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46"/>
  <sheetViews>
    <sheetView zoomScale="90" zoomScaleNormal="90" workbookViewId="0">
      <selection activeCell="AF12" sqref="AF12:AF20"/>
    </sheetView>
  </sheetViews>
  <sheetFormatPr defaultColWidth="9.33203125" defaultRowHeight="12.75" x14ac:dyDescent="0.2"/>
  <cols>
    <col min="1" max="1" width="15.33203125" style="1" customWidth="1"/>
    <col min="2" max="2" width="9.33203125" style="1" customWidth="1"/>
    <col min="3" max="3" width="62" style="1" customWidth="1"/>
    <col min="4" max="28" width="9.33203125" style="1" customWidth="1"/>
    <col min="29" max="29" width="12.1640625" style="1" customWidth="1"/>
    <col min="30" max="30" width="9.33203125" style="1" customWidth="1"/>
    <col min="31" max="31" width="12.83203125" style="1" customWidth="1"/>
    <col min="32" max="32" width="73" style="1" bestFit="1" customWidth="1"/>
    <col min="33" max="33" width="26.1640625" style="1" customWidth="1"/>
    <col min="34" max="16384" width="9.33203125" style="1"/>
  </cols>
  <sheetData>
    <row r="1" spans="1:34" ht="22.5" x14ac:dyDescent="0.2">
      <c r="A1" s="955" t="s">
        <v>17</v>
      </c>
      <c r="B1" s="955"/>
      <c r="C1" s="955"/>
      <c r="D1" s="955"/>
      <c r="E1" s="955"/>
      <c r="F1" s="955"/>
      <c r="G1" s="955"/>
      <c r="H1" s="955"/>
      <c r="I1" s="955"/>
      <c r="J1" s="955"/>
      <c r="K1" s="955"/>
      <c r="L1" s="955"/>
      <c r="M1" s="955"/>
      <c r="N1" s="955"/>
      <c r="O1" s="955"/>
      <c r="P1" s="955"/>
      <c r="Q1" s="955"/>
      <c r="R1" s="955"/>
      <c r="S1" s="955"/>
      <c r="T1" s="955"/>
      <c r="U1" s="955"/>
      <c r="V1" s="955"/>
      <c r="W1" s="955"/>
      <c r="X1" s="955"/>
      <c r="Y1" s="955"/>
      <c r="Z1" s="955"/>
      <c r="AA1" s="955"/>
      <c r="AB1" s="955"/>
      <c r="AC1" s="955"/>
      <c r="AD1" s="955"/>
      <c r="AE1" s="955"/>
      <c r="AF1" s="79"/>
      <c r="AG1" s="79"/>
    </row>
    <row r="2" spans="1:34" ht="22.5" x14ac:dyDescent="0.2">
      <c r="A2" s="885" t="s">
        <v>125</v>
      </c>
      <c r="B2" s="885"/>
      <c r="C2" s="885"/>
      <c r="D2" s="885"/>
      <c r="E2" s="885"/>
      <c r="F2" s="885"/>
      <c r="G2" s="885"/>
      <c r="H2" s="885"/>
      <c r="I2" s="885"/>
      <c r="J2" s="885"/>
      <c r="K2" s="885"/>
      <c r="L2" s="885"/>
      <c r="M2" s="885"/>
      <c r="N2" s="885"/>
      <c r="O2" s="885"/>
      <c r="P2" s="885"/>
      <c r="Q2" s="885"/>
      <c r="R2" s="885"/>
      <c r="S2" s="885"/>
      <c r="T2" s="885"/>
      <c r="U2" s="885"/>
      <c r="V2" s="885"/>
      <c r="W2" s="885"/>
      <c r="X2" s="885"/>
      <c r="Y2" s="885"/>
      <c r="Z2" s="885"/>
      <c r="AA2" s="885"/>
      <c r="AB2" s="885"/>
      <c r="AC2" s="885"/>
      <c r="AD2" s="885"/>
      <c r="AE2" s="885"/>
      <c r="AF2" s="79"/>
      <c r="AG2" s="79"/>
    </row>
    <row r="3" spans="1:34" ht="22.5" x14ac:dyDescent="0.2">
      <c r="A3" s="925" t="s">
        <v>131</v>
      </c>
      <c r="B3" s="925"/>
      <c r="C3" s="925"/>
      <c r="D3" s="925"/>
      <c r="E3" s="925"/>
      <c r="F3" s="925"/>
      <c r="G3" s="925"/>
      <c r="H3" s="925"/>
      <c r="I3" s="925"/>
      <c r="J3" s="925"/>
      <c r="K3" s="925"/>
      <c r="L3" s="925"/>
      <c r="M3" s="925"/>
      <c r="N3" s="925"/>
      <c r="O3" s="925"/>
      <c r="P3" s="925"/>
      <c r="Q3" s="925"/>
      <c r="R3" s="925"/>
      <c r="S3" s="925"/>
      <c r="T3" s="925"/>
      <c r="U3" s="925"/>
      <c r="V3" s="925"/>
      <c r="W3" s="925"/>
      <c r="X3" s="925"/>
      <c r="Y3" s="925"/>
      <c r="Z3" s="925"/>
      <c r="AA3" s="925"/>
      <c r="AB3" s="925"/>
      <c r="AC3" s="925"/>
      <c r="AD3" s="925"/>
      <c r="AE3" s="925"/>
      <c r="AF3" s="79"/>
      <c r="AG3" s="79"/>
    </row>
    <row r="4" spans="1:34" ht="22.5" x14ac:dyDescent="0.2">
      <c r="A4" s="885" t="s">
        <v>331</v>
      </c>
      <c r="B4" s="885"/>
      <c r="C4" s="885"/>
      <c r="D4" s="885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79"/>
      <c r="AG4" s="79"/>
    </row>
    <row r="5" spans="1:34" ht="23.25" thickBot="1" x14ac:dyDescent="0.25">
      <c r="A5" s="884" t="s">
        <v>377</v>
      </c>
      <c r="B5" s="884"/>
      <c r="C5" s="884"/>
      <c r="D5" s="884"/>
      <c r="E5" s="884"/>
      <c r="F5" s="884"/>
      <c r="G5" s="884"/>
      <c r="H5" s="884"/>
      <c r="I5" s="884"/>
      <c r="J5" s="884"/>
      <c r="K5" s="884"/>
      <c r="L5" s="884"/>
      <c r="M5" s="884"/>
      <c r="N5" s="884"/>
      <c r="O5" s="884"/>
      <c r="P5" s="884"/>
      <c r="Q5" s="884"/>
      <c r="R5" s="884"/>
      <c r="S5" s="884"/>
      <c r="T5" s="884"/>
      <c r="U5" s="884"/>
      <c r="V5" s="884"/>
      <c r="W5" s="884"/>
      <c r="X5" s="884"/>
      <c r="Y5" s="884"/>
      <c r="Z5" s="884"/>
      <c r="AA5" s="884"/>
      <c r="AB5" s="884"/>
      <c r="AC5" s="884"/>
      <c r="AD5" s="884"/>
      <c r="AE5" s="884"/>
      <c r="AF5" s="79"/>
      <c r="AG5" s="79"/>
    </row>
    <row r="6" spans="1:34" ht="14.25" thickTop="1" thickBot="1" x14ac:dyDescent="0.25">
      <c r="A6" s="987" t="s">
        <v>14</v>
      </c>
      <c r="B6" s="990" t="s">
        <v>15</v>
      </c>
      <c r="C6" s="993" t="s">
        <v>16</v>
      </c>
      <c r="D6" s="952"/>
      <c r="E6" s="952"/>
      <c r="F6" s="952"/>
      <c r="G6" s="952"/>
      <c r="H6" s="952"/>
      <c r="I6" s="952"/>
      <c r="J6" s="952"/>
      <c r="K6" s="952"/>
      <c r="L6" s="952"/>
      <c r="M6" s="952"/>
      <c r="N6" s="952"/>
      <c r="O6" s="952"/>
      <c r="P6" s="952"/>
      <c r="Q6" s="952"/>
      <c r="R6" s="952"/>
      <c r="S6" s="952"/>
      <c r="T6" s="952"/>
      <c r="U6" s="952"/>
      <c r="V6" s="952"/>
      <c r="W6" s="952"/>
      <c r="X6" s="952"/>
      <c r="Y6" s="952"/>
      <c r="Z6" s="952"/>
      <c r="AA6" s="952"/>
      <c r="AB6" s="1014" t="s">
        <v>124</v>
      </c>
      <c r="AC6" s="1015"/>
      <c r="AD6" s="1015"/>
      <c r="AE6" s="1016"/>
      <c r="AF6" s="1012" t="s">
        <v>135</v>
      </c>
      <c r="AG6" s="882" t="s">
        <v>136</v>
      </c>
    </row>
    <row r="7" spans="1:34" ht="13.5" thickBot="1" x14ac:dyDescent="0.25">
      <c r="A7" s="988"/>
      <c r="B7" s="991"/>
      <c r="C7" s="994"/>
      <c r="D7" s="980" t="s">
        <v>2</v>
      </c>
      <c r="E7" s="981"/>
      <c r="F7" s="981"/>
      <c r="G7" s="982"/>
      <c r="H7" s="981" t="s">
        <v>3</v>
      </c>
      <c r="I7" s="981"/>
      <c r="J7" s="981"/>
      <c r="K7" s="983"/>
      <c r="L7" s="981" t="s">
        <v>4</v>
      </c>
      <c r="M7" s="981"/>
      <c r="N7" s="981"/>
      <c r="O7" s="982"/>
      <c r="P7" s="981" t="s">
        <v>5</v>
      </c>
      <c r="Q7" s="981"/>
      <c r="R7" s="981"/>
      <c r="S7" s="982"/>
      <c r="T7" s="981" t="s">
        <v>6</v>
      </c>
      <c r="U7" s="981"/>
      <c r="V7" s="981"/>
      <c r="W7" s="982"/>
      <c r="X7" s="981" t="s">
        <v>7</v>
      </c>
      <c r="Y7" s="981"/>
      <c r="Z7" s="981"/>
      <c r="AA7" s="983"/>
      <c r="AB7" s="1017"/>
      <c r="AC7" s="1018"/>
      <c r="AD7" s="1018"/>
      <c r="AE7" s="1019"/>
      <c r="AF7" s="1013"/>
      <c r="AG7" s="883"/>
    </row>
    <row r="8" spans="1:34" x14ac:dyDescent="0.2">
      <c r="A8" s="988"/>
      <c r="B8" s="991"/>
      <c r="C8" s="994"/>
      <c r="D8" s="224"/>
      <c r="E8" s="225"/>
      <c r="F8" s="960" t="s">
        <v>13</v>
      </c>
      <c r="G8" s="953" t="s">
        <v>127</v>
      </c>
      <c r="H8" s="225"/>
      <c r="I8" s="225"/>
      <c r="J8" s="960" t="s">
        <v>13</v>
      </c>
      <c r="K8" s="1001" t="s">
        <v>127</v>
      </c>
      <c r="L8" s="225"/>
      <c r="M8" s="225"/>
      <c r="N8" s="960" t="s">
        <v>13</v>
      </c>
      <c r="O8" s="953" t="s">
        <v>127</v>
      </c>
      <c r="P8" s="225"/>
      <c r="Q8" s="225"/>
      <c r="R8" s="960" t="s">
        <v>13</v>
      </c>
      <c r="S8" s="953" t="s">
        <v>127</v>
      </c>
      <c r="T8" s="224"/>
      <c r="U8" s="225"/>
      <c r="V8" s="960" t="s">
        <v>13</v>
      </c>
      <c r="W8" s="953" t="s">
        <v>127</v>
      </c>
      <c r="X8" s="225"/>
      <c r="Y8" s="225"/>
      <c r="Z8" s="960" t="s">
        <v>13</v>
      </c>
      <c r="AA8" s="953" t="s">
        <v>127</v>
      </c>
      <c r="AB8" s="254"/>
      <c r="AC8" s="255"/>
      <c r="AD8" s="999" t="s">
        <v>13</v>
      </c>
      <c r="AE8" s="1000" t="s">
        <v>98</v>
      </c>
      <c r="AF8" s="940"/>
      <c r="AG8" s="883"/>
    </row>
    <row r="9" spans="1:34" ht="79.5" thickBot="1" x14ac:dyDescent="0.25">
      <c r="A9" s="989"/>
      <c r="B9" s="992"/>
      <c r="C9" s="995"/>
      <c r="D9" s="226" t="s">
        <v>128</v>
      </c>
      <c r="E9" s="227" t="s">
        <v>128</v>
      </c>
      <c r="F9" s="961"/>
      <c r="G9" s="954"/>
      <c r="H9" s="227" t="s">
        <v>128</v>
      </c>
      <c r="I9" s="227" t="s">
        <v>128</v>
      </c>
      <c r="J9" s="961"/>
      <c r="K9" s="1002"/>
      <c r="L9" s="227" t="s">
        <v>128</v>
      </c>
      <c r="M9" s="227" t="s">
        <v>128</v>
      </c>
      <c r="N9" s="961"/>
      <c r="O9" s="954"/>
      <c r="P9" s="227" t="s">
        <v>128</v>
      </c>
      <c r="Q9" s="227" t="s">
        <v>128</v>
      </c>
      <c r="R9" s="961"/>
      <c r="S9" s="954"/>
      <c r="T9" s="226" t="s">
        <v>128</v>
      </c>
      <c r="U9" s="227" t="s">
        <v>128</v>
      </c>
      <c r="V9" s="961"/>
      <c r="W9" s="954"/>
      <c r="X9" s="227" t="s">
        <v>128</v>
      </c>
      <c r="Y9" s="227" t="s">
        <v>128</v>
      </c>
      <c r="Z9" s="961"/>
      <c r="AA9" s="954"/>
      <c r="AB9" s="226" t="s">
        <v>129</v>
      </c>
      <c r="AC9" s="227" t="s">
        <v>129</v>
      </c>
      <c r="AD9" s="961"/>
      <c r="AE9" s="963"/>
      <c r="AF9" s="940"/>
      <c r="AG9" s="883"/>
    </row>
    <row r="10" spans="1:34" s="4" customFormat="1" ht="16.5" thickBot="1" x14ac:dyDescent="0.25">
      <c r="A10" s="228"/>
      <c r="B10" s="229"/>
      <c r="C10" s="230" t="s">
        <v>120</v>
      </c>
      <c r="D10" s="159">
        <f>BÜIGSZAK!D80</f>
        <v>48</v>
      </c>
      <c r="E10" s="159">
        <f>BÜIGSZAK!E80</f>
        <v>64</v>
      </c>
      <c r="F10" s="159">
        <f>BÜIGSZAK!F80</f>
        <v>27</v>
      </c>
      <c r="G10" s="160" t="s">
        <v>22</v>
      </c>
      <c r="H10" s="231">
        <f>BÜIGSZAK!H80</f>
        <v>76</v>
      </c>
      <c r="I10" s="231">
        <f>BÜIGSZAK!I80</f>
        <v>52</v>
      </c>
      <c r="J10" s="231">
        <f>BÜIGSZAK!J80</f>
        <v>28</v>
      </c>
      <c r="K10" s="231" t="s">
        <v>22</v>
      </c>
      <c r="L10" s="231">
        <f>BÜIGSZAK!L80</f>
        <v>88</v>
      </c>
      <c r="M10" s="231">
        <f>BÜIGSZAK!M80</f>
        <v>36</v>
      </c>
      <c r="N10" s="231">
        <f>BÜIGSZAK!N80</f>
        <v>24</v>
      </c>
      <c r="O10" s="231" t="s">
        <v>22</v>
      </c>
      <c r="P10" s="231">
        <f>BÜIGSZAK!P80</f>
        <v>60</v>
      </c>
      <c r="Q10" s="231">
        <f>BÜIGSZAK!Q80</f>
        <v>44</v>
      </c>
      <c r="R10" s="231">
        <f>BÜIGSZAK!R80</f>
        <v>20</v>
      </c>
      <c r="S10" s="231" t="s">
        <v>22</v>
      </c>
      <c r="T10" s="231">
        <f>BÜIGSZAK!T80</f>
        <v>72</v>
      </c>
      <c r="U10" s="231">
        <f>BÜIGSZAK!U80</f>
        <v>40</v>
      </c>
      <c r="V10" s="231">
        <f>BÜIGSZAK!V80</f>
        <v>24</v>
      </c>
      <c r="W10" s="231" t="s">
        <v>22</v>
      </c>
      <c r="X10" s="231">
        <f>BÜIGSZAK!X80</f>
        <v>40</v>
      </c>
      <c r="Y10" s="231">
        <f>BÜIGSZAK!Y80</f>
        <v>50</v>
      </c>
      <c r="Z10" s="231">
        <f>BÜIGSZAK!Z80</f>
        <v>17</v>
      </c>
      <c r="AA10" s="231" t="s">
        <v>22</v>
      </c>
      <c r="AB10" s="231">
        <f>BÜIGSZAK!AB80</f>
        <v>384</v>
      </c>
      <c r="AC10" s="231">
        <f>BÜIGSZAK!AC80</f>
        <v>300</v>
      </c>
      <c r="AD10" s="231">
        <f>SUM(F10,J10,N10,R10,V10,Z10)</f>
        <v>140</v>
      </c>
      <c r="AE10" s="231">
        <f>SUM(AB10,AC10)</f>
        <v>684</v>
      </c>
      <c r="AF10" s="232"/>
      <c r="AG10" s="232"/>
    </row>
    <row r="11" spans="1:34" ht="15.75" x14ac:dyDescent="0.2">
      <c r="A11" s="233" t="s">
        <v>3</v>
      </c>
      <c r="B11" s="234"/>
      <c r="C11" s="235" t="s">
        <v>121</v>
      </c>
      <c r="D11" s="236"/>
      <c r="E11" s="236"/>
      <c r="F11" s="237"/>
      <c r="G11" s="238"/>
      <c r="H11" s="236"/>
      <c r="I11" s="236"/>
      <c r="J11" s="237"/>
      <c r="K11" s="239"/>
      <c r="L11" s="236"/>
      <c r="M11" s="236"/>
      <c r="N11" s="237"/>
      <c r="O11" s="238"/>
      <c r="P11" s="236"/>
      <c r="Q11" s="236"/>
      <c r="R11" s="237"/>
      <c r="S11" s="240"/>
      <c r="T11" s="236"/>
      <c r="U11" s="236"/>
      <c r="V11" s="237"/>
      <c r="W11" s="239"/>
      <c r="X11" s="236"/>
      <c r="Y11" s="236"/>
      <c r="Z11" s="237"/>
      <c r="AA11" s="238"/>
      <c r="AB11" s="241"/>
      <c r="AC11" s="241"/>
      <c r="AD11" s="241"/>
      <c r="AE11" s="242"/>
      <c r="AF11" s="99"/>
      <c r="AG11" s="99"/>
    </row>
    <row r="12" spans="1:34" x14ac:dyDescent="0.2">
      <c r="A12" s="874" t="s">
        <v>67</v>
      </c>
      <c r="B12" s="267" t="s">
        <v>74</v>
      </c>
      <c r="C12" s="869" t="s">
        <v>86</v>
      </c>
      <c r="D12" s="180"/>
      <c r="E12" s="386"/>
      <c r="F12" s="387"/>
      <c r="G12" s="129"/>
      <c r="H12" s="180"/>
      <c r="I12" s="386"/>
      <c r="J12" s="387"/>
      <c r="K12" s="388"/>
      <c r="L12" s="386"/>
      <c r="M12" s="386"/>
      <c r="N12" s="387"/>
      <c r="O12" s="129"/>
      <c r="P12" s="180">
        <v>8</v>
      </c>
      <c r="Q12" s="386">
        <v>16</v>
      </c>
      <c r="R12" s="387">
        <v>4</v>
      </c>
      <c r="S12" s="129" t="s">
        <v>344</v>
      </c>
      <c r="T12" s="180"/>
      <c r="U12" s="386"/>
      <c r="V12" s="387"/>
      <c r="W12" s="388"/>
      <c r="X12" s="386"/>
      <c r="Y12" s="386"/>
      <c r="Z12" s="387"/>
      <c r="AA12" s="129"/>
      <c r="AB12" s="96">
        <f t="shared" ref="AB12:AB18" si="0">SUM(D12,H12,L12,P12,T12,X12)</f>
        <v>8</v>
      </c>
      <c r="AC12" s="244">
        <f t="shared" ref="AC12:AC18" si="1">SUM(E12,I12,M12,Q12,U12,Y12)</f>
        <v>16</v>
      </c>
      <c r="AD12" s="244">
        <f t="shared" ref="AD12:AD18" si="2">SUM(F12,J12,N12,R12,V12,Z12)</f>
        <v>4</v>
      </c>
      <c r="AE12" s="244">
        <f t="shared" ref="AE12:AE18" si="3">SUM(AB12,AC12)</f>
        <v>24</v>
      </c>
      <c r="AF12" s="107" t="s">
        <v>489</v>
      </c>
      <c r="AG12" s="253" t="s">
        <v>152</v>
      </c>
      <c r="AH12" s="256"/>
    </row>
    <row r="13" spans="1:34" x14ac:dyDescent="0.2">
      <c r="A13" s="874" t="s">
        <v>65</v>
      </c>
      <c r="B13" s="267" t="s">
        <v>74</v>
      </c>
      <c r="C13" s="869" t="s">
        <v>66</v>
      </c>
      <c r="D13" s="180"/>
      <c r="E13" s="386"/>
      <c r="F13" s="387"/>
      <c r="G13" s="129"/>
      <c r="H13" s="180"/>
      <c r="I13" s="386"/>
      <c r="J13" s="387"/>
      <c r="K13" s="388"/>
      <c r="L13" s="386"/>
      <c r="M13" s="386"/>
      <c r="N13" s="387"/>
      <c r="O13" s="129"/>
      <c r="P13" s="180"/>
      <c r="Q13" s="386"/>
      <c r="R13" s="387"/>
      <c r="S13" s="129"/>
      <c r="T13" s="180">
        <v>16</v>
      </c>
      <c r="U13" s="386">
        <v>16</v>
      </c>
      <c r="V13" s="387">
        <v>6</v>
      </c>
      <c r="W13" s="388" t="s">
        <v>343</v>
      </c>
      <c r="X13" s="386"/>
      <c r="Y13" s="386"/>
      <c r="Z13" s="387"/>
      <c r="AA13" s="129"/>
      <c r="AB13" s="96">
        <f t="shared" si="0"/>
        <v>16</v>
      </c>
      <c r="AC13" s="244">
        <f t="shared" si="1"/>
        <v>16</v>
      </c>
      <c r="AD13" s="244">
        <f t="shared" si="2"/>
        <v>6</v>
      </c>
      <c r="AE13" s="244">
        <f t="shared" si="3"/>
        <v>32</v>
      </c>
      <c r="AF13" s="107" t="s">
        <v>489</v>
      </c>
      <c r="AG13" s="253" t="s">
        <v>152</v>
      </c>
      <c r="AH13" s="256"/>
    </row>
    <row r="14" spans="1:34" x14ac:dyDescent="0.2">
      <c r="A14" s="874" t="s">
        <v>87</v>
      </c>
      <c r="B14" s="267" t="s">
        <v>74</v>
      </c>
      <c r="C14" s="869" t="s">
        <v>68</v>
      </c>
      <c r="D14" s="180"/>
      <c r="E14" s="386"/>
      <c r="F14" s="387"/>
      <c r="G14" s="129"/>
      <c r="H14" s="180"/>
      <c r="I14" s="386"/>
      <c r="J14" s="387"/>
      <c r="K14" s="388"/>
      <c r="L14" s="386"/>
      <c r="M14" s="386"/>
      <c r="N14" s="387"/>
      <c r="O14" s="129"/>
      <c r="P14" s="180"/>
      <c r="Q14" s="386"/>
      <c r="R14" s="387"/>
      <c r="S14" s="129"/>
      <c r="T14" s="180"/>
      <c r="U14" s="386"/>
      <c r="V14" s="387"/>
      <c r="W14" s="388"/>
      <c r="X14" s="386">
        <v>8</v>
      </c>
      <c r="Y14" s="386">
        <v>8</v>
      </c>
      <c r="Z14" s="387">
        <v>3</v>
      </c>
      <c r="AA14" s="129" t="s">
        <v>434</v>
      </c>
      <c r="AB14" s="96">
        <f t="shared" si="0"/>
        <v>8</v>
      </c>
      <c r="AC14" s="244">
        <f t="shared" si="1"/>
        <v>8</v>
      </c>
      <c r="AD14" s="244">
        <f t="shared" si="2"/>
        <v>3</v>
      </c>
      <c r="AE14" s="244">
        <f t="shared" si="3"/>
        <v>16</v>
      </c>
      <c r="AF14" s="107" t="s">
        <v>489</v>
      </c>
      <c r="AG14" s="253" t="s">
        <v>152</v>
      </c>
      <c r="AH14" s="256"/>
    </row>
    <row r="15" spans="1:34" x14ac:dyDescent="0.2">
      <c r="A15" s="705" t="s">
        <v>437</v>
      </c>
      <c r="B15" s="267" t="s">
        <v>74</v>
      </c>
      <c r="C15" s="749" t="s">
        <v>438</v>
      </c>
      <c r="D15" s="180"/>
      <c r="E15" s="386"/>
      <c r="F15" s="387"/>
      <c r="G15" s="129"/>
      <c r="H15" s="180"/>
      <c r="I15" s="386"/>
      <c r="J15" s="387"/>
      <c r="K15" s="388"/>
      <c r="L15" s="386"/>
      <c r="M15" s="386"/>
      <c r="N15" s="387"/>
      <c r="O15" s="129"/>
      <c r="P15" s="180"/>
      <c r="Q15" s="386"/>
      <c r="R15" s="387"/>
      <c r="S15" s="129"/>
      <c r="T15" s="180"/>
      <c r="U15" s="386"/>
      <c r="V15" s="387"/>
      <c r="W15" s="388"/>
      <c r="X15" s="386">
        <v>8</v>
      </c>
      <c r="Y15" s="386">
        <v>16</v>
      </c>
      <c r="Z15" s="387">
        <v>4</v>
      </c>
      <c r="AA15" s="129" t="s">
        <v>434</v>
      </c>
      <c r="AB15" s="96">
        <f t="shared" si="0"/>
        <v>8</v>
      </c>
      <c r="AC15" s="244">
        <f t="shared" si="1"/>
        <v>16</v>
      </c>
      <c r="AD15" s="244">
        <f t="shared" si="2"/>
        <v>4</v>
      </c>
      <c r="AE15" s="244">
        <f t="shared" si="3"/>
        <v>24</v>
      </c>
      <c r="AF15" s="107" t="s">
        <v>489</v>
      </c>
      <c r="AG15" s="253" t="s">
        <v>152</v>
      </c>
      <c r="AH15" s="256"/>
    </row>
    <row r="16" spans="1:34" x14ac:dyDescent="0.2">
      <c r="A16" s="705" t="s">
        <v>439</v>
      </c>
      <c r="B16" s="267" t="s">
        <v>74</v>
      </c>
      <c r="C16" s="873" t="s">
        <v>371</v>
      </c>
      <c r="D16" s="180"/>
      <c r="E16" s="386"/>
      <c r="F16" s="390"/>
      <c r="G16" s="391"/>
      <c r="H16" s="179"/>
      <c r="I16" s="386"/>
      <c r="J16" s="706"/>
      <c r="K16" s="392"/>
      <c r="L16" s="386">
        <v>8</v>
      </c>
      <c r="M16" s="386">
        <v>8</v>
      </c>
      <c r="N16" s="706">
        <v>4</v>
      </c>
      <c r="O16" s="391" t="s">
        <v>344</v>
      </c>
      <c r="P16" s="386"/>
      <c r="Q16" s="386"/>
      <c r="R16" s="706"/>
      <c r="S16" s="707"/>
      <c r="T16" s="708"/>
      <c r="U16" s="709"/>
      <c r="V16" s="710"/>
      <c r="W16" s="392"/>
      <c r="X16" s="709"/>
      <c r="Y16" s="709"/>
      <c r="Z16" s="710"/>
      <c r="AA16" s="711"/>
      <c r="AB16" s="96">
        <f t="shared" si="0"/>
        <v>8</v>
      </c>
      <c r="AC16" s="244">
        <f t="shared" si="1"/>
        <v>8</v>
      </c>
      <c r="AD16" s="244">
        <f t="shared" si="2"/>
        <v>4</v>
      </c>
      <c r="AE16" s="244">
        <f t="shared" si="3"/>
        <v>16</v>
      </c>
      <c r="AF16" s="107" t="s">
        <v>489</v>
      </c>
      <c r="AG16" s="253" t="s">
        <v>149</v>
      </c>
      <c r="AH16" s="256"/>
    </row>
    <row r="17" spans="1:37" x14ac:dyDescent="0.2">
      <c r="A17" s="705" t="s">
        <v>440</v>
      </c>
      <c r="B17" s="267" t="s">
        <v>74</v>
      </c>
      <c r="C17" s="749" t="s">
        <v>372</v>
      </c>
      <c r="D17" s="180"/>
      <c r="E17" s="386"/>
      <c r="F17" s="390"/>
      <c r="G17" s="129"/>
      <c r="H17" s="180"/>
      <c r="I17" s="386"/>
      <c r="J17" s="387"/>
      <c r="K17" s="388"/>
      <c r="L17" s="709"/>
      <c r="M17" s="709"/>
      <c r="N17" s="712"/>
      <c r="O17" s="388"/>
      <c r="P17" s="386"/>
      <c r="Q17" s="386"/>
      <c r="R17" s="387"/>
      <c r="S17" s="129"/>
      <c r="T17" s="180"/>
      <c r="U17" s="386"/>
      <c r="V17" s="387"/>
      <c r="W17" s="388"/>
      <c r="X17" s="386">
        <v>8</v>
      </c>
      <c r="Y17" s="386">
        <v>8</v>
      </c>
      <c r="Z17" s="387">
        <v>4</v>
      </c>
      <c r="AA17" s="129" t="s">
        <v>1</v>
      </c>
      <c r="AB17" s="96">
        <f t="shared" si="0"/>
        <v>8</v>
      </c>
      <c r="AC17" s="244">
        <f t="shared" si="1"/>
        <v>8</v>
      </c>
      <c r="AD17" s="244">
        <f t="shared" si="2"/>
        <v>4</v>
      </c>
      <c r="AE17" s="244">
        <f t="shared" si="3"/>
        <v>16</v>
      </c>
      <c r="AF17" s="107" t="s">
        <v>489</v>
      </c>
      <c r="AG17" s="253" t="s">
        <v>152</v>
      </c>
      <c r="AH17" s="256"/>
    </row>
    <row r="18" spans="1:37" x14ac:dyDescent="0.2">
      <c r="A18" s="857" t="s">
        <v>497</v>
      </c>
      <c r="B18" s="267" t="s">
        <v>74</v>
      </c>
      <c r="C18" s="853" t="s">
        <v>75</v>
      </c>
      <c r="D18" s="713"/>
      <c r="E18" s="709"/>
      <c r="F18" s="712"/>
      <c r="G18" s="129"/>
      <c r="H18" s="180"/>
      <c r="I18" s="386"/>
      <c r="J18" s="387"/>
      <c r="K18" s="388"/>
      <c r="L18" s="709"/>
      <c r="M18" s="709"/>
      <c r="N18" s="712"/>
      <c r="O18" s="388"/>
      <c r="P18" s="386">
        <v>8</v>
      </c>
      <c r="Q18" s="386"/>
      <c r="R18" s="387">
        <v>2</v>
      </c>
      <c r="S18" s="129" t="s">
        <v>100</v>
      </c>
      <c r="T18" s="180"/>
      <c r="U18" s="386"/>
      <c r="V18" s="387"/>
      <c r="W18" s="388"/>
      <c r="X18" s="709"/>
      <c r="Y18" s="709"/>
      <c r="Z18" s="712"/>
      <c r="AA18" s="129"/>
      <c r="AB18" s="96">
        <f t="shared" si="0"/>
        <v>8</v>
      </c>
      <c r="AC18" s="244">
        <f t="shared" si="1"/>
        <v>0</v>
      </c>
      <c r="AD18" s="244">
        <f t="shared" si="2"/>
        <v>2</v>
      </c>
      <c r="AE18" s="244">
        <f t="shared" si="3"/>
        <v>8</v>
      </c>
      <c r="AF18" s="107" t="s">
        <v>489</v>
      </c>
      <c r="AG18" s="253" t="s">
        <v>307</v>
      </c>
      <c r="AH18" s="256"/>
    </row>
    <row r="19" spans="1:37" x14ac:dyDescent="0.2">
      <c r="A19" s="705" t="s">
        <v>365</v>
      </c>
      <c r="B19" s="267" t="s">
        <v>1</v>
      </c>
      <c r="C19" s="749" t="s">
        <v>364</v>
      </c>
      <c r="D19" s="180"/>
      <c r="E19" s="386"/>
      <c r="F19" s="390"/>
      <c r="G19" s="123"/>
      <c r="H19" s="180"/>
      <c r="I19" s="386"/>
      <c r="J19" s="390"/>
      <c r="K19" s="391"/>
      <c r="L19" s="180"/>
      <c r="M19" s="386"/>
      <c r="N19" s="390"/>
      <c r="O19" s="391"/>
      <c r="P19" s="386"/>
      <c r="Q19" s="386"/>
      <c r="R19" s="390"/>
      <c r="S19" s="391"/>
      <c r="T19" s="386">
        <v>8</v>
      </c>
      <c r="U19" s="386"/>
      <c r="V19" s="390">
        <v>3</v>
      </c>
      <c r="W19" s="391" t="s">
        <v>346</v>
      </c>
      <c r="X19" s="386"/>
      <c r="Y19" s="386"/>
      <c r="Z19" s="390"/>
      <c r="AA19" s="123"/>
      <c r="AB19" s="96">
        <f t="shared" ref="AB19:AB20" si="4">SUM(D19,H19,L19,P19,T19,X19)</f>
        <v>8</v>
      </c>
      <c r="AC19" s="245">
        <f t="shared" ref="AC19:AC20" si="5">SUM(E19,I19,M19,Q19,U19,Y19)</f>
        <v>0</v>
      </c>
      <c r="AD19" s="246">
        <f t="shared" ref="AD19:AD20" si="6">SUM(F19,J19,N19,R19,V19,Z19)</f>
        <v>3</v>
      </c>
      <c r="AE19" s="247">
        <f t="shared" ref="AE19:AE20" si="7">SUM(AB19,AC19)</f>
        <v>8</v>
      </c>
      <c r="AF19" s="877" t="s">
        <v>148</v>
      </c>
      <c r="AG19" s="750" t="s">
        <v>382</v>
      </c>
      <c r="AH19" s="256"/>
    </row>
    <row r="20" spans="1:37" ht="13.5" thickBot="1" x14ac:dyDescent="0.25">
      <c r="A20" s="875" t="s">
        <v>441</v>
      </c>
      <c r="B20" s="499" t="s">
        <v>74</v>
      </c>
      <c r="C20" s="876" t="s">
        <v>442</v>
      </c>
      <c r="D20" s="500"/>
      <c r="E20" s="501"/>
      <c r="F20" s="502"/>
      <c r="G20" s="503"/>
      <c r="H20" s="79"/>
      <c r="I20" s="79"/>
      <c r="J20" s="79"/>
      <c r="K20" s="79"/>
      <c r="L20" s="714"/>
      <c r="M20" s="714"/>
      <c r="N20" s="715"/>
      <c r="O20" s="716"/>
      <c r="P20" s="386">
        <v>8</v>
      </c>
      <c r="Q20" s="386">
        <v>8</v>
      </c>
      <c r="R20" s="390">
        <v>2</v>
      </c>
      <c r="S20" s="392" t="s">
        <v>344</v>
      </c>
      <c r="T20" s="386"/>
      <c r="U20" s="386"/>
      <c r="V20" s="390"/>
      <c r="W20" s="391"/>
      <c r="X20" s="386"/>
      <c r="Y20" s="386"/>
      <c r="Z20" s="390"/>
      <c r="AA20" s="123"/>
      <c r="AB20" s="96">
        <f t="shared" si="4"/>
        <v>8</v>
      </c>
      <c r="AC20" s="245">
        <f t="shared" si="5"/>
        <v>8</v>
      </c>
      <c r="AD20" s="246">
        <f t="shared" si="6"/>
        <v>2</v>
      </c>
      <c r="AE20" s="247">
        <f t="shared" si="7"/>
        <v>16</v>
      </c>
      <c r="AF20" s="107" t="s">
        <v>489</v>
      </c>
      <c r="AG20" s="253" t="s">
        <v>150</v>
      </c>
      <c r="AH20" s="256"/>
    </row>
    <row r="21" spans="1:37" s="6" customFormat="1" ht="15.75" customHeight="1" thickBot="1" x14ac:dyDescent="0.3">
      <c r="A21" s="72"/>
      <c r="B21" s="73"/>
      <c r="C21" s="5" t="s">
        <v>122</v>
      </c>
      <c r="D21" s="222">
        <f>SUM(D12:D20)</f>
        <v>0</v>
      </c>
      <c r="E21" s="222">
        <f>SUM(E12:E20)</f>
        <v>0</v>
      </c>
      <c r="F21" s="222">
        <f>SUM(F12:F20)</f>
        <v>0</v>
      </c>
      <c r="G21" s="222" t="s">
        <v>22</v>
      </c>
      <c r="H21" s="222">
        <f>SUM(H12:H20)</f>
        <v>0</v>
      </c>
      <c r="I21" s="222">
        <f>SUM(I12:I20)</f>
        <v>0</v>
      </c>
      <c r="J21" s="222">
        <f>SUM(J12:J20)</f>
        <v>0</v>
      </c>
      <c r="K21" s="222" t="s">
        <v>22</v>
      </c>
      <c r="L21" s="222">
        <f>SUM(L12:L20)</f>
        <v>8</v>
      </c>
      <c r="M21" s="222">
        <f>SUM(M12:M20)</f>
        <v>8</v>
      </c>
      <c r="N21" s="222">
        <f>SUM(N12:N20)</f>
        <v>4</v>
      </c>
      <c r="O21" s="222" t="s">
        <v>22</v>
      </c>
      <c r="P21" s="222">
        <f>SUM(P12:P20)</f>
        <v>24</v>
      </c>
      <c r="Q21" s="222">
        <f>SUM(Q12:Q20)</f>
        <v>24</v>
      </c>
      <c r="R21" s="222">
        <f>SUM(R12:R20)</f>
        <v>8</v>
      </c>
      <c r="S21" s="222" t="s">
        <v>22</v>
      </c>
      <c r="T21" s="222">
        <f>SUM(T12:T20)</f>
        <v>24</v>
      </c>
      <c r="U21" s="222">
        <f>SUM(U12:U20)</f>
        <v>16</v>
      </c>
      <c r="V21" s="222">
        <f>SUM(V12:V20)</f>
        <v>9</v>
      </c>
      <c r="W21" s="222" t="s">
        <v>22</v>
      </c>
      <c r="X21" s="222">
        <f>SUM(X12:X20)</f>
        <v>24</v>
      </c>
      <c r="Y21" s="222">
        <f>SUM(Y12:Y20)</f>
        <v>32</v>
      </c>
      <c r="Z21" s="222">
        <f>SUM(Z12:Z20)</f>
        <v>11</v>
      </c>
      <c r="AA21" s="222" t="s">
        <v>22</v>
      </c>
      <c r="AB21" s="222">
        <f>SUM(AB12:AB20)</f>
        <v>80</v>
      </c>
      <c r="AC21" s="222">
        <f>SUM(AC12:AC20)</f>
        <v>80</v>
      </c>
      <c r="AD21" s="222">
        <f>SUM(AD12:AD20)</f>
        <v>32</v>
      </c>
      <c r="AE21" s="222">
        <f>SUM(AE12:AE20)</f>
        <v>160</v>
      </c>
      <c r="AF21" s="74"/>
      <c r="AG21" s="74"/>
    </row>
    <row r="22" spans="1:37" s="6" customFormat="1" ht="15.75" customHeight="1" thickBot="1" x14ac:dyDescent="0.3">
      <c r="A22" s="75"/>
      <c r="B22" s="76"/>
      <c r="C22" s="77" t="s">
        <v>123</v>
      </c>
      <c r="D22" s="78">
        <f>D10+D21</f>
        <v>48</v>
      </c>
      <c r="E22" s="78">
        <f>E10+E21</f>
        <v>64</v>
      </c>
      <c r="F22" s="78">
        <f>F10+F21</f>
        <v>27</v>
      </c>
      <c r="G22" s="78" t="s">
        <v>22</v>
      </c>
      <c r="H22" s="78">
        <f>H10+H21</f>
        <v>76</v>
      </c>
      <c r="I22" s="78">
        <f>I10+I21</f>
        <v>52</v>
      </c>
      <c r="J22" s="78">
        <f>J10+J21</f>
        <v>28</v>
      </c>
      <c r="K22" s="78" t="s">
        <v>22</v>
      </c>
      <c r="L22" s="78">
        <f>L10+L21</f>
        <v>96</v>
      </c>
      <c r="M22" s="78">
        <f>M10+M21</f>
        <v>44</v>
      </c>
      <c r="N22" s="78">
        <f>N10+N21</f>
        <v>28</v>
      </c>
      <c r="O22" s="78" t="s">
        <v>22</v>
      </c>
      <c r="P22" s="78">
        <f>P10+P21</f>
        <v>84</v>
      </c>
      <c r="Q22" s="78">
        <f>Q10+Q21</f>
        <v>68</v>
      </c>
      <c r="R22" s="78">
        <f>R10+R21</f>
        <v>28</v>
      </c>
      <c r="S22" s="78" t="s">
        <v>22</v>
      </c>
      <c r="T22" s="78">
        <f>T10+T21</f>
        <v>96</v>
      </c>
      <c r="U22" s="78">
        <f>U10+U21</f>
        <v>56</v>
      </c>
      <c r="V22" s="78">
        <f>V10+V21</f>
        <v>33</v>
      </c>
      <c r="W22" s="78" t="s">
        <v>22</v>
      </c>
      <c r="X22" s="78">
        <f>X10+X21</f>
        <v>64</v>
      </c>
      <c r="Y22" s="78">
        <f>Y10+Y21</f>
        <v>82</v>
      </c>
      <c r="Z22" s="78">
        <f>Z10+Z21</f>
        <v>28</v>
      </c>
      <c r="AA22" s="78" t="s">
        <v>22</v>
      </c>
      <c r="AB22" s="78">
        <f>AB10+AB21</f>
        <v>464</v>
      </c>
      <c r="AC22" s="78">
        <f>AC10+AC21</f>
        <v>380</v>
      </c>
      <c r="AD22" s="78">
        <f>AD10+AD21</f>
        <v>172</v>
      </c>
      <c r="AE22" s="78">
        <f>AE10+AE21</f>
        <v>844</v>
      </c>
      <c r="AF22" s="74"/>
      <c r="AG22" s="74"/>
    </row>
    <row r="23" spans="1:37" s="282" customFormat="1" ht="15.75" customHeight="1" x14ac:dyDescent="0.2">
      <c r="A23" s="274" t="s">
        <v>4</v>
      </c>
      <c r="B23" s="275"/>
      <c r="C23" s="276" t="s">
        <v>9</v>
      </c>
      <c r="D23" s="1003"/>
      <c r="E23" s="1004"/>
      <c r="F23" s="1004"/>
      <c r="G23" s="1004"/>
      <c r="H23" s="1004"/>
      <c r="I23" s="1004"/>
      <c r="J23" s="1004"/>
      <c r="K23" s="1004"/>
      <c r="L23" s="1004"/>
      <c r="M23" s="1004"/>
      <c r="N23" s="1004"/>
      <c r="O23" s="1004"/>
      <c r="P23" s="1004"/>
      <c r="Q23" s="1004"/>
      <c r="R23" s="1004"/>
      <c r="S23" s="1005"/>
      <c r="T23" s="277"/>
      <c r="U23" s="278"/>
      <c r="V23" s="1006"/>
      <c r="W23" s="1007"/>
      <c r="X23" s="1007"/>
      <c r="Y23" s="1007"/>
      <c r="Z23" s="1007"/>
      <c r="AA23" s="1007"/>
      <c r="AB23" s="1007"/>
      <c r="AC23" s="1007"/>
      <c r="AD23" s="1007"/>
      <c r="AE23" s="1008"/>
      <c r="AF23" s="279"/>
      <c r="AG23" s="280"/>
      <c r="AH23" s="281"/>
      <c r="AI23" s="281"/>
      <c r="AJ23" s="281"/>
      <c r="AK23" s="281"/>
    </row>
    <row r="24" spans="1:37" s="4" customFormat="1" ht="15.75" customHeight="1" thickBot="1" x14ac:dyDescent="0.25">
      <c r="A24" s="63" t="s">
        <v>81</v>
      </c>
      <c r="B24" s="7" t="s">
        <v>1</v>
      </c>
      <c r="C24" s="56" t="s">
        <v>82</v>
      </c>
      <c r="D24" s="57"/>
      <c r="E24" s="57"/>
      <c r="F24" s="58" t="s">
        <v>22</v>
      </c>
      <c r="G24" s="59"/>
      <c r="H24" s="57"/>
      <c r="I24" s="57"/>
      <c r="J24" s="58" t="s">
        <v>22</v>
      </c>
      <c r="K24" s="59"/>
      <c r="L24" s="57"/>
      <c r="M24" s="57"/>
      <c r="N24" s="58" t="s">
        <v>22</v>
      </c>
      <c r="O24" s="59"/>
      <c r="P24" s="57"/>
      <c r="Q24" s="57"/>
      <c r="R24" s="58" t="s">
        <v>22</v>
      </c>
      <c r="S24" s="59"/>
      <c r="T24" s="57"/>
      <c r="U24" s="57"/>
      <c r="V24" s="58" t="s">
        <v>22</v>
      </c>
      <c r="W24" s="59"/>
      <c r="X24" s="57"/>
      <c r="Y24" s="57"/>
      <c r="Z24" s="58" t="s">
        <v>22</v>
      </c>
      <c r="AA24" s="61" t="s">
        <v>113</v>
      </c>
      <c r="AB24" s="60"/>
      <c r="AC24" s="60"/>
      <c r="AD24" s="58" t="s">
        <v>22</v>
      </c>
      <c r="AE24" s="223"/>
      <c r="AF24" s="2"/>
      <c r="AG24" s="3"/>
    </row>
    <row r="25" spans="1:37" s="282" customFormat="1" ht="16.350000000000001" customHeight="1" thickBot="1" x14ac:dyDescent="0.25">
      <c r="A25" s="283"/>
      <c r="B25" s="284"/>
      <c r="C25" s="675" t="s">
        <v>18</v>
      </c>
      <c r="D25" s="285">
        <v>0</v>
      </c>
      <c r="E25" s="286">
        <v>0</v>
      </c>
      <c r="F25" s="287">
        <v>0</v>
      </c>
      <c r="G25" s="287" t="str">
        <f>IF(SUM(G24:G24)=0,"",SUM(G24:G24))</f>
        <v/>
      </c>
      <c r="H25" s="288">
        <v>0</v>
      </c>
      <c r="I25" s="289">
        <v>0</v>
      </c>
      <c r="J25" s="290">
        <v>0</v>
      </c>
      <c r="K25" s="291"/>
      <c r="L25" s="287">
        <v>0</v>
      </c>
      <c r="M25" s="287">
        <v>0</v>
      </c>
      <c r="N25" s="287">
        <v>0</v>
      </c>
      <c r="O25" s="290"/>
      <c r="P25" s="292">
        <v>0</v>
      </c>
      <c r="Q25" s="287">
        <v>0</v>
      </c>
      <c r="R25" s="290">
        <v>0</v>
      </c>
      <c r="S25" s="291"/>
      <c r="T25" s="293">
        <v>0</v>
      </c>
      <c r="U25" s="294">
        <v>0</v>
      </c>
      <c r="V25" s="295">
        <v>0</v>
      </c>
      <c r="W25" s="296"/>
      <c r="X25" s="365">
        <v>0</v>
      </c>
      <c r="Y25" s="366">
        <v>0</v>
      </c>
      <c r="Z25" s="297">
        <v>0</v>
      </c>
      <c r="AA25" s="298"/>
      <c r="AB25" s="299">
        <f>SUM(D25,H25,L25,P25,T25,X25)</f>
        <v>0</v>
      </c>
      <c r="AC25" s="300">
        <v>0</v>
      </c>
      <c r="AD25" s="301">
        <v>0</v>
      </c>
      <c r="AE25" s="302" t="s">
        <v>22</v>
      </c>
      <c r="AF25" s="128"/>
      <c r="AG25" s="128"/>
    </row>
    <row r="26" spans="1:37" s="319" customFormat="1" ht="16.350000000000001" customHeight="1" thickBot="1" x14ac:dyDescent="0.3">
      <c r="A26" s="303"/>
      <c r="B26" s="304"/>
      <c r="C26" s="305" t="s">
        <v>28</v>
      </c>
      <c r="D26" s="306">
        <f>SUM(D22,D25)</f>
        <v>48</v>
      </c>
      <c r="E26" s="306">
        <f>SUM(E22,E25)</f>
        <v>64</v>
      </c>
      <c r="F26" s="307">
        <f>SUM(F22,F25)</f>
        <v>27</v>
      </c>
      <c r="G26" s="306"/>
      <c r="H26" s="306">
        <f>SUM(H22,H25)</f>
        <v>76</v>
      </c>
      <c r="I26" s="307">
        <f>SUM(I22,I25)</f>
        <v>52</v>
      </c>
      <c r="J26" s="308">
        <f>SUM(J22,J25)</f>
        <v>28</v>
      </c>
      <c r="K26" s="306"/>
      <c r="L26" s="309">
        <f>SUM(L22,L25)</f>
        <v>96</v>
      </c>
      <c r="M26" s="306">
        <f>SUM(M22,M25)</f>
        <v>44</v>
      </c>
      <c r="N26" s="307">
        <f>SUM(N22,N25)</f>
        <v>28</v>
      </c>
      <c r="O26" s="306"/>
      <c r="P26" s="306">
        <f>SUM(P22,P25)</f>
        <v>84</v>
      </c>
      <c r="Q26" s="309">
        <f>SUM(Q22,Q25)</f>
        <v>68</v>
      </c>
      <c r="R26" s="310">
        <f>SUM(R22,R25)</f>
        <v>28</v>
      </c>
      <c r="S26" s="306"/>
      <c r="T26" s="311">
        <f>SUM(T22,T25)</f>
        <v>96</v>
      </c>
      <c r="U26" s="306">
        <f>SUM(U22,U25)</f>
        <v>56</v>
      </c>
      <c r="V26" s="312">
        <f>SUM(V22,V25)</f>
        <v>33</v>
      </c>
      <c r="W26" s="312"/>
      <c r="X26" s="367">
        <f>SUM(X22,X25)</f>
        <v>64</v>
      </c>
      <c r="Y26" s="368">
        <f>SUM(Y22,Y25)</f>
        <v>82</v>
      </c>
      <c r="Z26" s="313">
        <f>SUM(Z22,Z25)</f>
        <v>28</v>
      </c>
      <c r="AA26" s="312"/>
      <c r="AB26" s="314">
        <f>SUM(AB22,AB25)</f>
        <v>464</v>
      </c>
      <c r="AC26" s="315">
        <f>SUM(AC22,AC25)</f>
        <v>380</v>
      </c>
      <c r="AD26" s="316">
        <f>SUM(AD22,AD25)</f>
        <v>172</v>
      </c>
      <c r="AE26" s="317">
        <f>SUM(AB26,AC26)</f>
        <v>844</v>
      </c>
      <c r="AF26" s="318"/>
      <c r="AG26" s="318"/>
    </row>
    <row r="27" spans="1:37" s="282" customFormat="1" ht="16.350000000000001" customHeight="1" thickBot="1" x14ac:dyDescent="0.25">
      <c r="A27" s="1009"/>
      <c r="B27" s="1010"/>
      <c r="C27" s="1010"/>
      <c r="D27" s="1010"/>
      <c r="E27" s="1010"/>
      <c r="F27" s="1010"/>
      <c r="G27" s="1010"/>
      <c r="H27" s="1010"/>
      <c r="I27" s="1010"/>
      <c r="J27" s="1010"/>
      <c r="K27" s="1010"/>
      <c r="L27" s="1010"/>
      <c r="M27" s="1010"/>
      <c r="N27" s="1010"/>
      <c r="O27" s="1010"/>
      <c r="P27" s="1010"/>
      <c r="Q27" s="1010"/>
      <c r="R27" s="1010"/>
      <c r="S27" s="1010"/>
      <c r="T27" s="1010"/>
      <c r="U27" s="1011"/>
      <c r="V27" s="320"/>
      <c r="W27" s="321"/>
      <c r="X27" s="321"/>
      <c r="Y27" s="321"/>
      <c r="Z27" s="321"/>
      <c r="AA27" s="322"/>
      <c r="AB27" s="322"/>
      <c r="AC27" s="322"/>
      <c r="AD27" s="322"/>
      <c r="AE27" s="323"/>
    </row>
    <row r="28" spans="1:37" s="620" customFormat="1" ht="15.95" customHeight="1" thickTop="1" thickBot="1" x14ac:dyDescent="0.25">
      <c r="A28" s="658" t="s">
        <v>5</v>
      </c>
      <c r="B28" s="607"/>
      <c r="C28" s="607" t="s">
        <v>369</v>
      </c>
      <c r="D28" s="659"/>
      <c r="E28" s="659"/>
      <c r="F28" s="659"/>
      <c r="G28" s="659"/>
      <c r="H28" s="659"/>
      <c r="I28" s="659"/>
      <c r="J28" s="659"/>
      <c r="K28" s="659"/>
      <c r="L28" s="659"/>
      <c r="M28" s="659"/>
      <c r="N28" s="660"/>
      <c r="O28" s="660"/>
      <c r="P28" s="660"/>
      <c r="Q28" s="660"/>
      <c r="R28" s="660"/>
      <c r="S28" s="660"/>
      <c r="T28" s="660"/>
      <c r="U28" s="660"/>
      <c r="V28" s="660"/>
      <c r="W28" s="660"/>
      <c r="X28" s="660"/>
      <c r="Y28" s="660"/>
      <c r="Z28" s="660"/>
      <c r="AA28" s="661"/>
      <c r="AB28" s="931"/>
      <c r="AC28" s="932"/>
      <c r="AD28" s="932"/>
      <c r="AE28" s="933"/>
    </row>
    <row r="29" spans="1:37" s="128" customFormat="1" ht="15.75" customHeight="1" thickTop="1" x14ac:dyDescent="0.2">
      <c r="A29" s="866" t="s">
        <v>73</v>
      </c>
      <c r="B29" s="324" t="s">
        <v>1</v>
      </c>
      <c r="C29" s="865" t="s">
        <v>26</v>
      </c>
      <c r="D29" s="325"/>
      <c r="E29" s="326"/>
      <c r="F29" s="326"/>
      <c r="G29" s="327"/>
      <c r="H29" s="328"/>
      <c r="I29" s="329"/>
      <c r="J29" s="326"/>
      <c r="K29" s="330"/>
      <c r="L29" s="325"/>
      <c r="M29" s="326"/>
      <c r="N29" s="326"/>
      <c r="O29" s="327"/>
      <c r="P29" s="328"/>
      <c r="Q29" s="329">
        <v>160</v>
      </c>
      <c r="R29" s="326">
        <v>5</v>
      </c>
      <c r="S29" s="331" t="s">
        <v>101</v>
      </c>
      <c r="T29" s="332"/>
      <c r="U29" s="107"/>
      <c r="V29" s="107"/>
      <c r="W29" s="333"/>
      <c r="X29" s="98"/>
      <c r="Y29" s="107"/>
      <c r="Z29" s="107"/>
      <c r="AA29" s="333"/>
      <c r="AB29" s="334">
        <f t="shared" ref="AB29:AD30" si="8">SUM(D29,H29,L29,P29,T29,X29)</f>
        <v>0</v>
      </c>
      <c r="AC29" s="335">
        <f t="shared" si="8"/>
        <v>160</v>
      </c>
      <c r="AD29" s="335">
        <f t="shared" si="8"/>
        <v>5</v>
      </c>
      <c r="AE29" s="745">
        <f t="shared" ref="AE29:AE30" si="9">SUM(AB29,AC29)</f>
        <v>160</v>
      </c>
      <c r="AF29" s="107" t="s">
        <v>489</v>
      </c>
      <c r="AG29" s="107" t="s">
        <v>150</v>
      </c>
    </row>
    <row r="30" spans="1:37" s="128" customFormat="1" x14ac:dyDescent="0.2">
      <c r="A30" s="867" t="s">
        <v>435</v>
      </c>
      <c r="B30" s="324" t="s">
        <v>1</v>
      </c>
      <c r="C30" s="865" t="s">
        <v>436</v>
      </c>
      <c r="D30" s="325"/>
      <c r="E30" s="326"/>
      <c r="F30" s="326"/>
      <c r="G30" s="327"/>
      <c r="H30" s="328"/>
      <c r="I30" s="329"/>
      <c r="J30" s="326"/>
      <c r="K30" s="330"/>
      <c r="L30" s="325"/>
      <c r="M30" s="326"/>
      <c r="N30" s="326"/>
      <c r="O30" s="327"/>
      <c r="P30" s="328"/>
      <c r="Q30" s="329"/>
      <c r="R30" s="326"/>
      <c r="S30" s="331"/>
      <c r="T30" s="336"/>
      <c r="U30" s="337"/>
      <c r="V30" s="337"/>
      <c r="W30" s="338"/>
      <c r="X30" s="273"/>
      <c r="Y30" s="339">
        <v>80</v>
      </c>
      <c r="Z30" s="339">
        <v>3</v>
      </c>
      <c r="AA30" s="340" t="s">
        <v>101</v>
      </c>
      <c r="AB30" s="334">
        <f t="shared" si="8"/>
        <v>0</v>
      </c>
      <c r="AC30" s="335">
        <f t="shared" si="8"/>
        <v>80</v>
      </c>
      <c r="AD30" s="335">
        <f t="shared" si="8"/>
        <v>3</v>
      </c>
      <c r="AE30" s="745">
        <f t="shared" si="9"/>
        <v>80</v>
      </c>
      <c r="AF30" s="107" t="s">
        <v>489</v>
      </c>
      <c r="AG30" s="107" t="s">
        <v>150</v>
      </c>
    </row>
    <row r="31" spans="1:37" s="353" customFormat="1" ht="15.75" customHeight="1" thickBot="1" x14ac:dyDescent="0.25">
      <c r="A31" s="341"/>
      <c r="B31" s="342"/>
      <c r="C31" s="343" t="s">
        <v>351</v>
      </c>
      <c r="D31" s="344">
        <f>SUM(D29:D30)</f>
        <v>0</v>
      </c>
      <c r="E31" s="345">
        <f t="shared" ref="E31:F31" si="10">SUM(E29:E30)</f>
        <v>0</v>
      </c>
      <c r="F31" s="345">
        <f t="shared" si="10"/>
        <v>0</v>
      </c>
      <c r="G31" s="345"/>
      <c r="H31" s="345">
        <f t="shared" ref="H31:J31" si="11">SUM(H29:H30)</f>
        <v>0</v>
      </c>
      <c r="I31" s="345">
        <f t="shared" si="11"/>
        <v>0</v>
      </c>
      <c r="J31" s="345">
        <f t="shared" si="11"/>
        <v>0</v>
      </c>
      <c r="K31" s="346"/>
      <c r="L31" s="347">
        <f t="shared" ref="L31:N31" si="12">SUM(L29:L30)</f>
        <v>0</v>
      </c>
      <c r="M31" s="345">
        <f t="shared" si="12"/>
        <v>0</v>
      </c>
      <c r="N31" s="345">
        <f t="shared" si="12"/>
        <v>0</v>
      </c>
      <c r="O31" s="346"/>
      <c r="P31" s="347">
        <f t="shared" ref="P31:R31" si="13">SUM(P29:P30)</f>
        <v>0</v>
      </c>
      <c r="Q31" s="345">
        <f t="shared" si="13"/>
        <v>160</v>
      </c>
      <c r="R31" s="345">
        <f t="shared" si="13"/>
        <v>5</v>
      </c>
      <c r="S31" s="346"/>
      <c r="T31" s="347">
        <f t="shared" ref="T31:V31" si="14">SUM(T29:T30)</f>
        <v>0</v>
      </c>
      <c r="U31" s="345">
        <f t="shared" si="14"/>
        <v>0</v>
      </c>
      <c r="V31" s="348">
        <f t="shared" si="14"/>
        <v>0</v>
      </c>
      <c r="W31" s="349"/>
      <c r="X31" s="350">
        <f t="shared" ref="X31:Z31" si="15">SUM(X29:X30)</f>
        <v>0</v>
      </c>
      <c r="Y31" s="348">
        <f t="shared" si="15"/>
        <v>80</v>
      </c>
      <c r="Z31" s="348">
        <f t="shared" si="15"/>
        <v>3</v>
      </c>
      <c r="AA31" s="351"/>
      <c r="AB31" s="350">
        <f t="shared" ref="AB31:AD31" si="16">SUM(AB29:AB30)</f>
        <v>0</v>
      </c>
      <c r="AC31" s="348">
        <f t="shared" si="16"/>
        <v>240</v>
      </c>
      <c r="AD31" s="348">
        <f t="shared" si="16"/>
        <v>8</v>
      </c>
      <c r="AE31" s="352">
        <f>SUM(AB31,AC31)</f>
        <v>240</v>
      </c>
    </row>
    <row r="32" spans="1:37" s="364" customFormat="1" ht="21.95" customHeight="1" thickBot="1" x14ac:dyDescent="0.3">
      <c r="A32" s="354"/>
      <c r="B32" s="355"/>
      <c r="C32" s="356" t="s">
        <v>352</v>
      </c>
      <c r="D32" s="357">
        <f>SUM(D22,D25)</f>
        <v>48</v>
      </c>
      <c r="E32" s="357">
        <f>SUM(E22,E25)</f>
        <v>64</v>
      </c>
      <c r="F32" s="357">
        <f>SUM(F22,F25,F31)</f>
        <v>27</v>
      </c>
      <c r="G32" s="358" t="s">
        <v>22</v>
      </c>
      <c r="H32" s="357">
        <f>SUM(H22,H25)</f>
        <v>76</v>
      </c>
      <c r="I32" s="357">
        <f>SUM(I22,I25)</f>
        <v>52</v>
      </c>
      <c r="J32" s="357">
        <f>SUM(J22,J25,J31)</f>
        <v>28</v>
      </c>
      <c r="K32" s="358" t="s">
        <v>22</v>
      </c>
      <c r="L32" s="357">
        <f>SUM(L22,L25)</f>
        <v>96</v>
      </c>
      <c r="M32" s="357">
        <f>SUM(M22,M25)</f>
        <v>44</v>
      </c>
      <c r="N32" s="357">
        <f>SUM(N22,N25,N31)</f>
        <v>28</v>
      </c>
      <c r="O32" s="358" t="s">
        <v>22</v>
      </c>
      <c r="P32" s="357">
        <f>SUM(P22,P25)</f>
        <v>84</v>
      </c>
      <c r="Q32" s="357">
        <f>SUM(Q22,Q25)</f>
        <v>68</v>
      </c>
      <c r="R32" s="357">
        <f>SUM(R22,R25,R31)</f>
        <v>33</v>
      </c>
      <c r="S32" s="358" t="s">
        <v>22</v>
      </c>
      <c r="T32" s="359">
        <f>SUM(T22,T25)</f>
        <v>96</v>
      </c>
      <c r="U32" s="357">
        <f>SUM(U22,U25)</f>
        <v>56</v>
      </c>
      <c r="V32" s="357">
        <f>SUM(V22,V25,V31)</f>
        <v>33</v>
      </c>
      <c r="W32" s="358" t="s">
        <v>22</v>
      </c>
      <c r="X32" s="357">
        <f>SUM(X22,X25)</f>
        <v>64</v>
      </c>
      <c r="Y32" s="357">
        <f>SUM(Y22,Y25)</f>
        <v>82</v>
      </c>
      <c r="Z32" s="357">
        <f>SUM(Z22,Z25,Z31)</f>
        <v>31</v>
      </c>
      <c r="AA32" s="358" t="s">
        <v>22</v>
      </c>
      <c r="AB32" s="360">
        <f>SUM(AB22,AB25)</f>
        <v>464</v>
      </c>
      <c r="AC32" s="361">
        <f>SUM(AC22,AC25)</f>
        <v>380</v>
      </c>
      <c r="AD32" s="700">
        <f>SUM(AD22,AD25,AD31)</f>
        <v>180</v>
      </c>
      <c r="AE32" s="362">
        <f>SUM(AB32,AC32)</f>
        <v>844</v>
      </c>
      <c r="AF32" s="363"/>
      <c r="AG32" s="363"/>
    </row>
    <row r="33" spans="1:31" s="4" customFormat="1" ht="15.75" customHeight="1" x14ac:dyDescent="0.2">
      <c r="A33" s="984"/>
      <c r="B33" s="985"/>
      <c r="C33" s="985"/>
      <c r="D33" s="985"/>
      <c r="E33" s="985"/>
      <c r="F33" s="985"/>
      <c r="G33" s="985"/>
      <c r="H33" s="985"/>
      <c r="I33" s="985"/>
      <c r="J33" s="985"/>
      <c r="K33" s="985"/>
      <c r="L33" s="985"/>
      <c r="M33" s="985"/>
      <c r="N33" s="985"/>
      <c r="O33" s="985"/>
      <c r="P33" s="985"/>
      <c r="Q33" s="985"/>
      <c r="R33" s="985"/>
      <c r="S33" s="986"/>
      <c r="T33" s="8"/>
      <c r="U33" s="8"/>
      <c r="V33" s="8"/>
      <c r="W33" s="8"/>
      <c r="X33" s="8"/>
      <c r="Y33" s="9"/>
      <c r="Z33" s="9"/>
      <c r="AA33" s="9"/>
      <c r="AB33" s="10"/>
      <c r="AC33" s="10"/>
      <c r="AD33" s="10"/>
      <c r="AE33" s="11"/>
    </row>
    <row r="34" spans="1:31" s="79" customFormat="1" ht="15" x14ac:dyDescent="0.2">
      <c r="A34" s="956"/>
      <c r="B34" s="996"/>
      <c r="C34" s="996"/>
      <c r="D34" s="957"/>
      <c r="E34" s="957"/>
      <c r="F34" s="957"/>
      <c r="G34" s="957"/>
      <c r="H34" s="957"/>
      <c r="I34" s="957"/>
      <c r="J34" s="957"/>
      <c r="K34" s="957"/>
      <c r="L34" s="957"/>
      <c r="M34" s="957"/>
      <c r="N34" s="957"/>
      <c r="O34" s="957"/>
      <c r="P34" s="957"/>
      <c r="Q34" s="957"/>
      <c r="R34" s="957"/>
      <c r="S34" s="957"/>
      <c r="T34" s="248"/>
      <c r="U34" s="248"/>
      <c r="V34" s="248"/>
      <c r="W34" s="248"/>
      <c r="X34" s="248"/>
      <c r="Y34" s="248"/>
      <c r="Z34" s="248"/>
      <c r="AA34" s="248"/>
      <c r="AB34" s="257"/>
      <c r="AC34" s="257"/>
      <c r="AD34" s="257"/>
      <c r="AE34" s="258"/>
    </row>
    <row r="35" spans="1:31" s="79" customFormat="1" ht="13.5" thickBot="1" x14ac:dyDescent="0.25">
      <c r="A35" s="997" t="s">
        <v>24</v>
      </c>
      <c r="B35" s="998"/>
      <c r="C35" s="998"/>
      <c r="D35" s="998"/>
      <c r="E35" s="998"/>
      <c r="F35" s="998"/>
      <c r="G35" s="998"/>
      <c r="H35" s="998"/>
      <c r="I35" s="998"/>
      <c r="J35" s="998"/>
      <c r="K35" s="998"/>
      <c r="L35" s="998"/>
      <c r="M35" s="998"/>
      <c r="N35" s="998"/>
      <c r="O35" s="998"/>
      <c r="P35" s="998"/>
      <c r="Q35" s="998"/>
      <c r="R35" s="998"/>
      <c r="S35" s="998"/>
      <c r="T35" s="251"/>
      <c r="U35" s="251"/>
      <c r="V35" s="251"/>
      <c r="W35" s="251"/>
      <c r="X35" s="251"/>
      <c r="Y35" s="251"/>
      <c r="Z35" s="251"/>
      <c r="AA35" s="251"/>
      <c r="AB35" s="249"/>
      <c r="AC35" s="249"/>
      <c r="AD35" s="249"/>
      <c r="AE35" s="250"/>
    </row>
    <row r="36" spans="1:31" s="128" customFormat="1" ht="15.75" customHeight="1" x14ac:dyDescent="0.25">
      <c r="A36" s="438"/>
      <c r="B36" s="439"/>
      <c r="C36" s="440" t="s">
        <v>19</v>
      </c>
      <c r="D36" s="941"/>
      <c r="E36" s="942"/>
      <c r="F36" s="943"/>
      <c r="G36" s="441" t="str">
        <f>IF(COUNTIF(G$12:G$31,"A")+COUNTIF(BÜIGSZAK!G$11:G$78,"A")=0,"0",COUNTIF(G$12:G$31,"A")+COUNTIF(BÜIGSZAK!G$11:G$78,"A"))</f>
        <v>0</v>
      </c>
      <c r="H36" s="394" t="str">
        <f>IF(COUNTIF(I11:I27,"A")=0,"",COUNTIF(I11:I27,"A"))</f>
        <v/>
      </c>
      <c r="I36" s="395"/>
      <c r="J36" s="396"/>
      <c r="K36" s="441" t="str">
        <f>IF(COUNTIF(K$12:K$31,"A")+COUNTIF(BÜIGSZAK!K$11:K$78,"A")=0,"0",COUNTIF(K$12:K$31,"A")+COUNTIF(BÜIGSZAK!K$11:K$78,"A"))</f>
        <v>0</v>
      </c>
      <c r="L36" s="394"/>
      <c r="M36" s="395"/>
      <c r="N36" s="396"/>
      <c r="O36" s="441" t="str">
        <f>IF(COUNTIF(O$12:O$31,"A")+COUNTIF(BÜIGSZAK!O$11:O$78,"A")=0,"0",COUNTIF(O$12:O$31,"A")+COUNTIF(BÜIGSZAK!O$11:O$78,"A"))</f>
        <v>0</v>
      </c>
      <c r="P36" s="394"/>
      <c r="Q36" s="395"/>
      <c r="R36" s="396"/>
      <c r="S36" s="441" t="str">
        <f>IF(COUNTIF(S$12:S$31,"A")+COUNTIF(BÜIGSZAK!S$11:S$78,"A")=0,"0",COUNTIF(S$12:S$31,"A")+COUNTIF(BÜIGSZAK!S$11:S$78,"A"))</f>
        <v>0</v>
      </c>
      <c r="T36" s="394" t="str">
        <f>IF(COUNTIF(U11:U27,"A")=0,"",COUNTIF(U11:U27,"A"))</f>
        <v/>
      </c>
      <c r="U36" s="395"/>
      <c r="V36" s="396"/>
      <c r="W36" s="441" t="str">
        <f>IF(COUNTIF(W$12:W$31,"A")+COUNTIF(BÜIGSZAK!W$11:W$78,"A")=0,"0",COUNTIF(W$12:W$31,"A")+COUNTIF(BÜIGSZAK!W$11:W$78,"A"))</f>
        <v>0</v>
      </c>
      <c r="X36" s="394" t="str">
        <f>IF(COUNTIF(Y11:Y27,"A")=0,"",COUNTIF(Y11:Y27,"A"))</f>
        <v/>
      </c>
      <c r="Y36" s="395"/>
      <c r="Z36" s="396"/>
      <c r="AA36" s="441" t="str">
        <f>IF(COUNTIF(AA$12:AA$31,"A")+COUNTIF(BÜIGSZAK!AA$11:AA$78,"A")=0,"0",COUNTIF(AA$12:AA$31,"A")+COUNTIF(BÜIGSZAK!AA$11:AA$78,"A"))</f>
        <v>0</v>
      </c>
      <c r="AB36" s="397"/>
      <c r="AC36" s="398"/>
      <c r="AD36" s="398"/>
      <c r="AE36" s="399">
        <f>SUM(G36,K36,O36,S36,W36,AA36)</f>
        <v>0</v>
      </c>
    </row>
    <row r="37" spans="1:31" s="128" customFormat="1" ht="15.75" customHeight="1" x14ac:dyDescent="0.25">
      <c r="A37" s="400"/>
      <c r="B37" s="401"/>
      <c r="C37" s="402" t="s">
        <v>20</v>
      </c>
      <c r="D37" s="944"/>
      <c r="E37" s="945"/>
      <c r="F37" s="946"/>
      <c r="G37" s="403" t="str">
        <f>IF(COUNTIF(G$12:G$31,"B")+COUNTIF(BÜIGSZAK!G$11:G$78,"B")=0,"0",COUNTIF(G$12:G$31,"B")+COUNTIF(BÜIGSZAK!G$11:G$78,"B"))</f>
        <v>0</v>
      </c>
      <c r="H37" s="404" t="str">
        <f>IF(COUNTIF(I11:I27,"B")=0,"",COUNTIF(I11:I27,"B"))</f>
        <v/>
      </c>
      <c r="I37" s="405"/>
      <c r="J37" s="406"/>
      <c r="K37" s="403" t="str">
        <f>IF(COUNTIF(K$12:K$31,"B")+COUNTIF(BÜIGSZAK!K$11:K$78,"B")=0,"0",COUNTIF(K$12:K$31,"B")+COUNTIF(BÜIGSZAK!K$11:K$78,"B"))</f>
        <v>0</v>
      </c>
      <c r="L37" s="404"/>
      <c r="M37" s="405"/>
      <c r="N37" s="406"/>
      <c r="O37" s="403" t="str">
        <f>IF(COUNTIF(O$12:O$31,"B")+COUNTIF(BÜIGSZAK!O$11:O$78,"B")=0,"0",COUNTIF(O$12:O$31,"B")+COUNTIF(BÜIGSZAK!O$11:O$78,"B"))</f>
        <v>0</v>
      </c>
      <c r="P37" s="404"/>
      <c r="Q37" s="405"/>
      <c r="R37" s="406"/>
      <c r="S37" s="403" t="str">
        <f>IF(COUNTIF(S$12:S$31,"B")+COUNTIF(BÜIGSZAK!S$11:S$78,"B")=0,"0",COUNTIF(S$12:S$31,"B")+COUNTIF(BÜIGSZAK!S$11:S$78,"B"))</f>
        <v>0</v>
      </c>
      <c r="T37" s="404" t="str">
        <f>IF(COUNTIF(U11:U27,"B")=0,"",COUNTIF(U11:U27,"B"))</f>
        <v/>
      </c>
      <c r="U37" s="405"/>
      <c r="V37" s="406"/>
      <c r="W37" s="403" t="str">
        <f>IF(COUNTIF(W$12:W$31,"B")+COUNTIF(BÜIGSZAK!W$11:W$78,"B")=0,"0",COUNTIF(W$12:W$31,"B")+COUNTIF(BÜIGSZAK!W$11:W$78,"B"))</f>
        <v>0</v>
      </c>
      <c r="X37" s="404" t="str">
        <f>IF(COUNTIF(Y11:Y27,"B")=0,"",COUNTIF(Y11:Y27,"B"))</f>
        <v/>
      </c>
      <c r="Y37" s="405"/>
      <c r="Z37" s="406"/>
      <c r="AA37" s="403" t="str">
        <f>IF(COUNTIF(AA$12:AA$31,"B")+COUNTIF(BÜIGSZAK!AA$11:AA$78,"B")=0,"0",COUNTIF(AA$12:AA$31,"B")+COUNTIF(BÜIGSZAK!AA$11:AA$78,"B"))</f>
        <v>0</v>
      </c>
      <c r="AB37" s="407"/>
      <c r="AC37" s="408"/>
      <c r="AD37" s="408"/>
      <c r="AE37" s="409">
        <f t="shared" ref="AE37:AE45" si="17">SUM(G37,K37,O37,S37,W37,AA37)</f>
        <v>0</v>
      </c>
    </row>
    <row r="38" spans="1:31" s="128" customFormat="1" ht="15.75" customHeight="1" x14ac:dyDescent="0.25">
      <c r="A38" s="400"/>
      <c r="B38" s="401"/>
      <c r="C38" s="402" t="s">
        <v>356</v>
      </c>
      <c r="D38" s="944"/>
      <c r="E38" s="945"/>
      <c r="F38" s="946"/>
      <c r="G38" s="403">
        <f>IF(COUNTIF(G$12:G$31,"ÉÉ")+COUNTIF(G$12:G$31,"ÉÉ(Z)")+COUNTIF(BÜIGSZAK!G$11:G$78,"ÉÉ")+COUNTIF(BÜIGSZAK!G$11:G$78,"ÉÉ(Z)")=0,"0",COUNTIF(G$12:G$31,"ÉÉ")+COUNTIF(G$12:G$31,"ÉÉ(Z)")+COUNTIF(BÜIGSZAK!G$11:G$78,"ÉÉ")+COUNTIF(BÜIGSZAK!G$11:G$78,"ÉÉ(Z)"))</f>
        <v>4</v>
      </c>
      <c r="H38" s="404" t="str">
        <f>IF(COUNTIF(I11:I27,"ÉÉ")=0,"",COUNTIF(I11:I27,"ÉÉ"))</f>
        <v/>
      </c>
      <c r="I38" s="405"/>
      <c r="J38" s="406"/>
      <c r="K38" s="403">
        <f>IF(COUNTIF(K$12:K$31,"ÉÉ")+COUNTIF(K$12:K$31,"ÉÉ(Z)")+COUNTIF(BÜIGSZAK!K$11:K$78,"ÉÉ")+COUNTIF(BÜIGSZAK!K$11:K$78,"ÉÉ(Z)")=0,"0",COUNTIF(K$12:K$31,"ÉÉ")+COUNTIF(K$12:K$31,"ÉÉ(Z)")+COUNTIF(BÜIGSZAK!K$11:K$78,"ÉÉ")+COUNTIF(BÜIGSZAK!K$11:K$78,"ÉÉ(Z)"))</f>
        <v>1</v>
      </c>
      <c r="L38" s="404"/>
      <c r="M38" s="405"/>
      <c r="N38" s="406"/>
      <c r="O38" s="403">
        <f>IF(COUNTIF(O$12:O$31,"ÉÉ")+COUNTIF(O$12:O$31,"ÉÉ(Z)")+COUNTIF(BÜIGSZAK!O$11:O$78,"ÉÉ")+COUNTIF(BÜIGSZAK!O$11:O$78,"ÉÉ(Z)")=0,"0",COUNTIF(O$12:O$31,"ÉÉ")+COUNTIF(O$12:O$31,"ÉÉ(Z)")+COUNTIF(BÜIGSZAK!O$11:O$78,"ÉÉ")+COUNTIF(BÜIGSZAK!O$11:O$78,"ÉÉ(Z)"))</f>
        <v>2</v>
      </c>
      <c r="P38" s="404"/>
      <c r="Q38" s="405"/>
      <c r="R38" s="406"/>
      <c r="S38" s="403">
        <f>IF(COUNTIF(S$12:S$31,"ÉÉ")+COUNTIF(S$12:S$31,"ÉÉ(Z)")+COUNTIF(BÜIGSZAK!S$11:S$78,"ÉÉ")+COUNTIF(BÜIGSZAK!S$11:S$78,"ÉÉ(Z)")=0,"0",COUNTIF(S$12:S$31,"ÉÉ")+COUNTIF(S$12:S$31,"ÉÉ(Z)")+COUNTIF(BÜIGSZAK!S$11:S$78,"ÉÉ")+COUNTIF(BÜIGSZAK!S$11:S$78,"ÉÉ(Z)"))</f>
        <v>5</v>
      </c>
      <c r="T38" s="404" t="str">
        <f>IF(COUNTIF(U11:U27,"ÉÉ")=0,"",COUNTIF(U11:U27,"ÉÉ"))</f>
        <v/>
      </c>
      <c r="U38" s="405"/>
      <c r="V38" s="406"/>
      <c r="W38" s="403">
        <f>IF(COUNTIF(W$12:W$31,"ÉÉ")+COUNTIF(W$12:W$31,"ÉÉ(Z)")+COUNTIF(BÜIGSZAK!W$11:W$78,"ÉÉ")+COUNTIF(BÜIGSZAK!W$11:W$78,"ÉÉ(Z)")=0,"0",COUNTIF(W$12:W$31,"ÉÉ")+COUNTIF(W$12:W$31,"ÉÉ(Z)")+COUNTIF(BÜIGSZAK!W$11:W$78,"ÉÉ")+COUNTIF(BÜIGSZAK!W$11:W$78,"ÉÉ(Z)"))</f>
        <v>2</v>
      </c>
      <c r="X38" s="404" t="str">
        <f>IF(COUNTIF(Y11:Y27,"ÉÉ")=0,"",COUNTIF(Y11:Y27,"ÉÉ"))</f>
        <v/>
      </c>
      <c r="Y38" s="405"/>
      <c r="Z38" s="406"/>
      <c r="AA38" s="403">
        <f>IF(COUNTIF(AA$12:AA$31,"ÉÉ")+COUNTIF(AA$12:AA$31,"ÉÉ(Z)")+COUNTIF(BÜIGSZAK!AA$11:AA$78,"ÉÉ")+COUNTIF(BÜIGSZAK!AA$11:AA$78,"ÉÉ(Z)")=0,"0",COUNTIF(AA$12:AA$31,"ÉÉ")+COUNTIF(AA$12:AA$31,"ÉÉ(Z)")+COUNTIF(BÜIGSZAK!AA$11:AA$78,"ÉÉ")+COUNTIF(BÜIGSZAK!AA$11:AA$78,"ÉÉ(Z)"))</f>
        <v>1</v>
      </c>
      <c r="AB38" s="407"/>
      <c r="AC38" s="408"/>
      <c r="AD38" s="408"/>
      <c r="AE38" s="409">
        <f t="shared" si="17"/>
        <v>15</v>
      </c>
    </row>
    <row r="39" spans="1:31" s="128" customFormat="1" ht="15.75" customHeight="1" x14ac:dyDescent="0.25">
      <c r="A39" s="400"/>
      <c r="B39" s="401"/>
      <c r="C39" s="402" t="s">
        <v>357</v>
      </c>
      <c r="D39" s="944"/>
      <c r="E39" s="945"/>
      <c r="F39" s="946"/>
      <c r="G39" s="403">
        <f>IF(COUNTIF(G$12:G$31,"GYJ")+COUNTIF(G$12:G$31,"GYJ(Z)")+COUNTIF(BÜIGSZAK!G$11:G$78,"GYJ")+COUNTIF(BÜIGSZAK!G$11:G$78,"GYJ(Z)")=0,"0",COUNTIF(G$12:G$31,"GYJ")+COUNTIF(G$12:G$31,"GYJ(Z)")+COUNTIF(BÜIGSZAK!G$11:G$78,"GYJ")+COUNTIF(BÜIGSZAK!G$11:G$78,"GYJ(Z)"))</f>
        <v>1</v>
      </c>
      <c r="H39" s="404" t="str">
        <f>IF(COUNTIF(I11:I27,"GYJ")=0,"",COUNTIF(I11:I27,"GYJ"))</f>
        <v/>
      </c>
      <c r="I39" s="405"/>
      <c r="J39" s="406"/>
      <c r="K39" s="403">
        <f>IF(COUNTIF(K$12:K$31,"GYJ")+COUNTIF(K$12:K$31,"GYJ(Z)")+COUNTIF(BÜIGSZAK!K$11:K$78,"GYJ")+COUNTIF(BÜIGSZAK!K$11:K$78,"GYJ(Z)")=0,"0",COUNTIF(K$12:K$31,"GYJ")+COUNTIF(K$12:K$31,"GYJ(Z)")+COUNTIF(BÜIGSZAK!K$11:K$78,"GYJ")+COUNTIF(BÜIGSZAK!K$11:K$78,"GYJ(Z)"))</f>
        <v>4</v>
      </c>
      <c r="L39" s="404"/>
      <c r="M39" s="405"/>
      <c r="N39" s="406"/>
      <c r="O39" s="403">
        <f>IF(COUNTIF(O$12:O$31,"GYJ")+COUNTIF(O$12:O$31,"GYJ(Z)")+COUNTIF(BÜIGSZAK!O$11:O$78,"GYJ")+COUNTIF(BÜIGSZAK!O$11:O$78,"GYJ(Z)")=0,"0",COUNTIF(O$12:O$31,"GYJ")+COUNTIF(O$12:O$31,"GYJ(Z)")+COUNTIF(BÜIGSZAK!O$11:O$78,"GYJ")+COUNTIF(BÜIGSZAK!O$11:O$78,"GYJ(Z)"))</f>
        <v>3</v>
      </c>
      <c r="P39" s="404"/>
      <c r="Q39" s="405"/>
      <c r="R39" s="406"/>
      <c r="S39" s="403">
        <f>IF(COUNTIF(S$12:S$31,"GYJ")+COUNTIF(S$12:S$31,"GYJ(Z)")+COUNTIF(BÜIGSZAK!S$11:S$78,"GYJ")+COUNTIF(BÜIGSZAK!S$11:S$78,"GYJ(Z)")=0,"0",COUNTIF(S$12:S$31,"GYJ")+COUNTIF(S$12:S$31,"GYJ(Z)")+COUNTIF(BÜIGSZAK!S$11:S$78,"GYJ")+COUNTIF(BÜIGSZAK!S$11:S$78,"GYJ(Z)"))</f>
        <v>4</v>
      </c>
      <c r="T39" s="404" t="str">
        <f>IF(COUNTIF(U11:U27,"GYJ")=0,"",COUNTIF(U11:U27,"GYJ"))</f>
        <v/>
      </c>
      <c r="U39" s="405"/>
      <c r="V39" s="406"/>
      <c r="W39" s="403">
        <f>IF(COUNTIF(W$12:W$31,"GYJ")+COUNTIF(W$12:W$31,"GYJ(Z)")+COUNTIF(BÜIGSZAK!W$11:W$78,"GYJ")+COUNTIF(BÜIGSZAK!W$11:W$78,"GYJ(Z)")=0,"0",COUNTIF(W$12:W$31,"GYJ")+COUNTIF(W$12:W$31,"GYJ(Z)")+COUNTIF(BÜIGSZAK!W$11:W$78,"GYJ")+COUNTIF(BÜIGSZAK!W$11:W$78,"GYJ(Z)"))</f>
        <v>3</v>
      </c>
      <c r="X39" s="404" t="str">
        <f>IF(COUNTIF(Y11:Y27,"GYJ")=0,"",COUNTIF(Y11:Y27,"GYJ"))</f>
        <v/>
      </c>
      <c r="Y39" s="405"/>
      <c r="Z39" s="406"/>
      <c r="AA39" s="403">
        <f>IF(COUNTIF(AA$12:AA$31,"GYJ")+COUNTIF(AA$12:AA$31,"GYJ(Z)")+COUNTIF(BÜIGSZAK!AA$11:AA$78,"GYJ")+COUNTIF(BÜIGSZAK!AA$11:AA$78,"GYJ(Z)")=0,"0",COUNTIF(AA$12:AA$31,"GYJ")+COUNTIF(AA$12:AA$31,"GYJ(Z)")+COUNTIF(BÜIGSZAK!AA$11:AA$78,"GYJ")+COUNTIF(BÜIGSZAK!AA$11:AA$78,"GYJ(Z)"))</f>
        <v>5</v>
      </c>
      <c r="AB39" s="407"/>
      <c r="AC39" s="408"/>
      <c r="AD39" s="408"/>
      <c r="AE39" s="409">
        <f t="shared" si="17"/>
        <v>20</v>
      </c>
    </row>
    <row r="40" spans="1:31" s="128" customFormat="1" ht="15.75" customHeight="1" x14ac:dyDescent="0.25">
      <c r="A40" s="400"/>
      <c r="B40" s="401"/>
      <c r="C40" s="410" t="s">
        <v>358</v>
      </c>
      <c r="D40" s="944"/>
      <c r="E40" s="945"/>
      <c r="F40" s="946"/>
      <c r="G40" s="403">
        <f>IF(COUNTIF(G$12:G$31,"K")+COUNTIF(G$12:G$31,"K(Z)")+COUNTIF(BÜIGSZAK!G$11:G$78,"K")+COUNTIF(BÜIGSZAK!G$11:G$78,"K(Z)")=0,"0",COUNTIF(G$12:G$31,"K")+COUNTIF(G$12:G$31,"K(Z)")+COUNTIF(BÜIGSZAK!G$11:G$78,"K")+COUNTIF(BÜIGSZAK!G$11:G$78,"K(Z)"))</f>
        <v>2</v>
      </c>
      <c r="H40" s="404" t="str">
        <f>IF(COUNTIF(I11:I27,"K")=0,"",COUNTIF(I11:I27,"K"))</f>
        <v/>
      </c>
      <c r="I40" s="405"/>
      <c r="J40" s="406"/>
      <c r="K40" s="403">
        <f>IF(COUNTIF(K$12:K$31,"K")+COUNTIF(K$12:K$31,"K(Z)")+COUNTIF(BÜIGSZAK!K$11:K$78,"K")+COUNTIF(BÜIGSZAK!K$11:K$78,"K(Z)")=0,"0",COUNTIF(K$12:K$31,"K")+COUNTIF(K$12:K$31,"K(Z)")+COUNTIF(BÜIGSZAK!K$11:K$78,"K")+COUNTIF(BÜIGSZAK!K$11:K$78,"K(Z)"))</f>
        <v>4</v>
      </c>
      <c r="L40" s="404"/>
      <c r="M40" s="405"/>
      <c r="N40" s="406"/>
      <c r="O40" s="403">
        <f>IF(COUNTIF(O$12:O$31,"K")+COUNTIF(O$12:O$31,"K(Z)")+COUNTIF(BÜIGSZAK!O$11:O$78,"K")+COUNTIF(BÜIGSZAK!O$11:O$78,"K(Z)")=0,"0",COUNTIF(O$12:O$31,"K")+COUNTIF(O$12:O$31,"K(Z)")+COUNTIF(BÜIGSZAK!O$11:O$78,"K")+COUNTIF(BÜIGSZAK!O$11:O$78,"K(Z)"))</f>
        <v>5</v>
      </c>
      <c r="P40" s="404"/>
      <c r="Q40" s="405"/>
      <c r="R40" s="406"/>
      <c r="S40" s="403">
        <f>IF(COUNTIF(S$12:S$31,"K")+COUNTIF(S$12:S$31,"K(Z)")+COUNTIF(BÜIGSZAK!S$11:S$78,"K")+COUNTIF(BÜIGSZAK!S$11:S$78,"K(Z)")=0,"0",COUNTIF(S$12:S$31,"K")+COUNTIF(S$12:S$31,"K(Z)")+COUNTIF(BÜIGSZAK!S$11:S$78,"K")+COUNTIF(BÜIGSZAK!S$11:S$78,"K(Z)"))</f>
        <v>4</v>
      </c>
      <c r="T40" s="404" t="str">
        <f>IF(COUNTIF(U11:U27,"K")=0,"",COUNTIF(U11:U27,"K"))</f>
        <v/>
      </c>
      <c r="U40" s="405"/>
      <c r="V40" s="406"/>
      <c r="W40" s="403">
        <f>IF(COUNTIF(W$12:W$31,"K")+COUNTIF(W$12:W$31,"K(Z)")+COUNTIF(BÜIGSZAK!W$11:W$78,"K")+COUNTIF(BÜIGSZAK!W$11:W$78,"K(Z)")=0,"0",COUNTIF(W$12:W$31,"K")+COUNTIF(W$12:W$31,"K(Z)")+COUNTIF(BÜIGSZAK!W$11:W$78,"K")+COUNTIF(BÜIGSZAK!W$11:W$78,"K(Z)"))</f>
        <v>6</v>
      </c>
      <c r="X40" s="404" t="str">
        <f>IF(COUNTIF(Y11:Y27,"K")=0,"",COUNTIF(Y11:Y27,"K"))</f>
        <v/>
      </c>
      <c r="Y40" s="405"/>
      <c r="Z40" s="406"/>
      <c r="AA40" s="403">
        <f>IF(COUNTIF(AA$12:AA$31,"K")+COUNTIF(AA$12:AA$31,"K(Z)")+COUNTIF(BÜIGSZAK!AA$11:AA$78,"K")+COUNTIF(BÜIGSZAK!AA$11:AA$78,"K(Z)")=0,"0",COUNTIF(AA$12:AA$31,"K")+COUNTIF(AA$12:AA$31,"K(Z)")+COUNTIF(BÜIGSZAK!AA$11:AA$78,"K")+COUNTIF(BÜIGSZAK!AA$11:AA$78,"K(Z)"))</f>
        <v>4</v>
      </c>
      <c r="AB40" s="407"/>
      <c r="AC40" s="408"/>
      <c r="AD40" s="408"/>
      <c r="AE40" s="409">
        <f t="shared" si="17"/>
        <v>25</v>
      </c>
    </row>
    <row r="41" spans="1:31" s="128" customFormat="1" ht="15.75" customHeight="1" x14ac:dyDescent="0.25">
      <c r="A41" s="400"/>
      <c r="B41" s="401"/>
      <c r="C41" s="402" t="s">
        <v>21</v>
      </c>
      <c r="D41" s="944"/>
      <c r="E41" s="945"/>
      <c r="F41" s="946"/>
      <c r="G41" s="403" t="str">
        <f>IF(COUNTIF(G$12:G$31,"AV")+COUNTIF(BÜIGSZAK!G$11:G$78,"AV")=0,"0",COUNTIF(G$12:G$31,"AV")+COUNTIF(BÜIGSZAK!G$11:G$78,"AV"))</f>
        <v>0</v>
      </c>
      <c r="H41" s="404" t="str">
        <f>IF(COUNTIF(I11:I27,"AV")=0,"",COUNTIF(I11:I27,"AV"))</f>
        <v/>
      </c>
      <c r="I41" s="405"/>
      <c r="J41" s="406"/>
      <c r="K41" s="403" t="str">
        <f>IF(COUNTIF(K$12:K$31,"AV")+COUNTIF(BÜIGSZAK!K$11:K$78,"AV")=0,"0",COUNTIF(K$12:K$31,"AV")+COUNTIF(BÜIGSZAK!K$11:K$78,"AV"))</f>
        <v>0</v>
      </c>
      <c r="L41" s="404"/>
      <c r="M41" s="405"/>
      <c r="N41" s="406"/>
      <c r="O41" s="403" t="str">
        <f>IF(COUNTIF(O$12:O$31,"AV")+COUNTIF(BÜIGSZAK!O$11:O$78,"AV")=0,"0",COUNTIF(O$12:O$31,"AV")+COUNTIF(BÜIGSZAK!O$11:O$78,"AV"))</f>
        <v>0</v>
      </c>
      <c r="P41" s="404"/>
      <c r="Q41" s="405"/>
      <c r="R41" s="406"/>
      <c r="S41" s="403" t="str">
        <f>IF(COUNTIF(S$12:S$31,"AV")+COUNTIF(BÜIGSZAK!S$11:S$78,"AV")=0,"0",COUNTIF(S$12:S$31,"AV")+COUNTIF(BÜIGSZAK!S$11:S$78,"AV"))</f>
        <v>0</v>
      </c>
      <c r="T41" s="404" t="str">
        <f>IF(COUNTIF(U11:U27,"AV")=0,"",COUNTIF(U11:U27,"AV"))</f>
        <v/>
      </c>
      <c r="U41" s="405"/>
      <c r="V41" s="406"/>
      <c r="W41" s="403" t="str">
        <f>IF(COUNTIF(W$12:W$31,"AV")+COUNTIF(BÜIGSZAK!W$11:W$78,"AV")=0,"0",COUNTIF(W$12:W$31,"AV")+COUNTIF(BÜIGSZAK!W$11:W$78,"AV"))</f>
        <v>0</v>
      </c>
      <c r="X41" s="404" t="str">
        <f>IF(COUNTIF(Y11:Y27,"AV")=0,"",COUNTIF(Y11:Y27,"AV"))</f>
        <v/>
      </c>
      <c r="Y41" s="405"/>
      <c r="Z41" s="406"/>
      <c r="AA41" s="403" t="str">
        <f>IF(COUNTIF(AA$12:AA$31,"AV")+COUNTIF(BÜIGSZAK!AA$11:AA$78,"AV")=0,"0",COUNTIF(AA$12:AA$31,"AV")+COUNTIF(BÜIGSZAK!AA$11:AA$78,"AV"))</f>
        <v>0</v>
      </c>
      <c r="AB41" s="407"/>
      <c r="AC41" s="408"/>
      <c r="AD41" s="408"/>
      <c r="AE41" s="409">
        <f t="shared" si="17"/>
        <v>0</v>
      </c>
    </row>
    <row r="42" spans="1:31" s="128" customFormat="1" ht="15.75" customHeight="1" x14ac:dyDescent="0.25">
      <c r="A42" s="400"/>
      <c r="B42" s="401"/>
      <c r="C42" s="402" t="s">
        <v>117</v>
      </c>
      <c r="D42" s="944"/>
      <c r="E42" s="945"/>
      <c r="F42" s="946"/>
      <c r="G42" s="403" t="str">
        <f>IF(COUNTIF(G$12:G$31,"KV")+COUNTIF(BÜIGSZAK!G$11:G$78,"KV")=0,"0",COUNTIF(G$12:G$31,"KV")+COUNTIF(BÜIGSZAK!G$11:G$78,"KV"))</f>
        <v>0</v>
      </c>
      <c r="H42" s="404" t="str">
        <f>IF(COUNTIF(I11:I27,"KV")=0,"",COUNTIF(I11:I27,"KV"))</f>
        <v/>
      </c>
      <c r="I42" s="405"/>
      <c r="J42" s="406"/>
      <c r="K42" s="403" t="str">
        <f>IF(COUNTIF(K$12:K$31,"KV")+COUNTIF(BÜIGSZAK!K$11:K$78,"KV")=0,"0",COUNTIF(K$12:K$31,"KV")+COUNTIF(BÜIGSZAK!K$11:K$78,"KV"))</f>
        <v>0</v>
      </c>
      <c r="L42" s="404"/>
      <c r="M42" s="405"/>
      <c r="N42" s="406"/>
      <c r="O42" s="403" t="str">
        <f>IF(COUNTIF(O$12:O$31,"KV")+COUNTIF(BÜIGSZAK!O$11:O$78,"KV")=0,"0",COUNTIF(O$12:O$31,"KV")+COUNTIF(BÜIGSZAK!O$11:O$78,"KV"))</f>
        <v>0</v>
      </c>
      <c r="P42" s="404"/>
      <c r="Q42" s="405"/>
      <c r="R42" s="406"/>
      <c r="S42" s="403" t="str">
        <f>IF(COUNTIF(S$12:S$31,"KV")+COUNTIF(BÜIGSZAK!S$11:S$78,"KV")=0,"0",COUNTIF(S$12:S$31,"KV")+COUNTIF(BÜIGSZAK!S$11:S$78,"KV"))</f>
        <v>0</v>
      </c>
      <c r="T42" s="404" t="str">
        <f>IF(COUNTIF(U11:U27,"KV")=0,"",COUNTIF(U11:U27,"KV"))</f>
        <v/>
      </c>
      <c r="U42" s="405"/>
      <c r="V42" s="406"/>
      <c r="W42" s="403" t="str">
        <f>IF(COUNTIF(W$12:W$31,"KV")+COUNTIF(BÜIGSZAK!W$11:W$78,"KV")=0,"0",COUNTIF(W$12:W$31,"KV")+COUNTIF(BÜIGSZAK!W$11:W$78,"KV"))</f>
        <v>0</v>
      </c>
      <c r="X42" s="404" t="str">
        <f>IF(COUNTIF(Y11:Y27,"KV")=0,"",COUNTIF(Y11:Y27,"KV"))</f>
        <v/>
      </c>
      <c r="Y42" s="405"/>
      <c r="Z42" s="406"/>
      <c r="AA42" s="403" t="str">
        <f>IF(COUNTIF(AA$12:AA$31,"KV")+COUNTIF(BÜIGSZAK!AA$11:AA$78,"KV")=0,"0",COUNTIF(AA$12:AA$31,"KV")+COUNTIF(BÜIGSZAK!AA$11:AA$78,"KV"))</f>
        <v>0</v>
      </c>
      <c r="AB42" s="407"/>
      <c r="AC42" s="408"/>
      <c r="AD42" s="408"/>
      <c r="AE42" s="409">
        <f t="shared" si="17"/>
        <v>0</v>
      </c>
    </row>
    <row r="43" spans="1:31" s="128" customFormat="1" ht="15.75" customHeight="1" x14ac:dyDescent="0.25">
      <c r="A43" s="400"/>
      <c r="B43" s="401"/>
      <c r="C43" s="402" t="s">
        <v>118</v>
      </c>
      <c r="D43" s="944"/>
      <c r="E43" s="945"/>
      <c r="F43" s="946"/>
      <c r="G43" s="403" t="str">
        <f>IF(COUNTIF(G$12:G$31,"SZG")+COUNTIF(BÜIGSZAK!G$11:G$78,"SZG")=0,"0",COUNTIF(G$12:G$31,"SZG")+COUNTIF(BÜIGSZAK!G$11:G$78,"SZG"))</f>
        <v>0</v>
      </c>
      <c r="H43" s="404" t="str">
        <f>IF(COUNTIF(I11:I27,"SZG")=0,"",COUNTIF(I11:I27,"SZG"))</f>
        <v/>
      </c>
      <c r="I43" s="405"/>
      <c r="J43" s="406"/>
      <c r="K43" s="403" t="str">
        <f>IF(COUNTIF(K$12:K$31,"SZG")+COUNTIF(BÜIGSZAK!K$11:K$78,"SZG")=0,"0",COUNTIF(K$12:K$31,"SZG")+COUNTIF(BÜIGSZAK!K$11:K$78,"SZG"))</f>
        <v>0</v>
      </c>
      <c r="L43" s="404"/>
      <c r="M43" s="405"/>
      <c r="N43" s="406"/>
      <c r="O43" s="403" t="str">
        <f>IF(COUNTIF(O$12:O$31,"SZG")+COUNTIF(BÜIGSZAK!O$11:O$78,"SZG")=0,"0",COUNTIF(O$12:O$31,"SZG")+COUNTIF(BÜIGSZAK!O$11:O$78,"SZG"))</f>
        <v>0</v>
      </c>
      <c r="P43" s="404"/>
      <c r="Q43" s="405"/>
      <c r="R43" s="406"/>
      <c r="S43" s="403">
        <f>IF(COUNTIF(S$12:S$31,"SZG")+COUNTIF(BÜIGSZAK!S$11:S$78,"SZG")=0,"0",COUNTIF(S$12:S$31,"SZG")+COUNTIF(BÜIGSZAK!S$11:S$78,"SZG"))</f>
        <v>1</v>
      </c>
      <c r="T43" s="404" t="str">
        <f>IF(COUNTIF(U11:U27,"SZG")=0,"",COUNTIF(U11:U27,"SZG"))</f>
        <v/>
      </c>
      <c r="U43" s="405"/>
      <c r="V43" s="406"/>
      <c r="W43" s="403">
        <f>IF(COUNTIF(W$12:W$31,"SZG")+COUNTIF(BÜIGSZAK!W$11:W$78,"SZG")=0,"0",COUNTIF(W$12:W$31,"SZG")+COUNTIF(BÜIGSZAK!W$11:W$78,"SZG"))</f>
        <v>1</v>
      </c>
      <c r="X43" s="404" t="str">
        <f>IF(COUNTIF(Y11:Y27,"SZG")=0,"",COUNTIF(Y11:Y27,"SZG"))</f>
        <v/>
      </c>
      <c r="Y43" s="405"/>
      <c r="Z43" s="406"/>
      <c r="AA43" s="403" t="str">
        <f>IF(COUNTIF(AA$12:AA$31,"SZG")+COUNTIF(BÜIGSZAK!AA$11:AA$78,"SZG")=0,"0",COUNTIF(AA$12:AA$31,"SZG")+COUNTIF(BÜIGSZAK!AA$11:AA$78,"SZG"))</f>
        <v>0</v>
      </c>
      <c r="AB43" s="407"/>
      <c r="AC43" s="408"/>
      <c r="AD43" s="408"/>
      <c r="AE43" s="409">
        <f t="shared" si="17"/>
        <v>2</v>
      </c>
    </row>
    <row r="44" spans="1:31" s="128" customFormat="1" ht="15.75" customHeight="1" x14ac:dyDescent="0.25">
      <c r="A44" s="400"/>
      <c r="B44" s="401"/>
      <c r="C44" s="402" t="s">
        <v>119</v>
      </c>
      <c r="D44" s="944"/>
      <c r="E44" s="945"/>
      <c r="F44" s="946"/>
      <c r="G44" s="403" t="str">
        <f>IF(COUNTIF(G$12:G$31,"ZV")+COUNTIF(BÜIGSZAK!G$11:G$78,"ZV")=0,"0",COUNTIF(G$12:G$31,"ZV")+COUNTIF(BÜIGSZAK!G$11:G$78,"ZV"))</f>
        <v>0</v>
      </c>
      <c r="H44" s="404" t="str">
        <f>IF(COUNTIF(I11:I27,"ZV")=0,"",COUNTIF(I11:I27,"ZV"))</f>
        <v/>
      </c>
      <c r="I44" s="405"/>
      <c r="J44" s="406"/>
      <c r="K44" s="403" t="str">
        <f>IF(COUNTIF(K$12:K$31,"ZV")+COUNTIF(BÜIGSZAK!K$11:K$78,"ZV")=0,"0",COUNTIF(K$12:K$31,"ZV")+COUNTIF(BÜIGSZAK!K$11:K$78,"ZV"))</f>
        <v>0</v>
      </c>
      <c r="L44" s="404"/>
      <c r="M44" s="405"/>
      <c r="N44" s="406"/>
      <c r="O44" s="403" t="str">
        <f>IF(COUNTIF(O$12:O$31,"ZV")+COUNTIF(BÜIGSZAK!O$11:O$78,"ZV")=0,"0",COUNTIF(O$12:O$31,"ZV")+COUNTIF(BÜIGSZAK!O$11:O$78,"ZV"))</f>
        <v>0</v>
      </c>
      <c r="P44" s="404"/>
      <c r="Q44" s="405"/>
      <c r="R44" s="406"/>
      <c r="S44" s="403" t="str">
        <f>IF(COUNTIF(S$12:S$31,"ZV")+COUNTIF(BÜIGSZAK!S$11:S$78,"ZV")=0,"0",COUNTIF(S$12:S$31,"ZV")+COUNTIF(BÜIGSZAK!S$11:S$78,"ZV"))</f>
        <v>0</v>
      </c>
      <c r="T44" s="404" t="str">
        <f>IF(COUNTIF(U11:U27,"ZV")=0,"",COUNTIF(U11:U27,"ZV"))</f>
        <v/>
      </c>
      <c r="U44" s="405"/>
      <c r="V44" s="406"/>
      <c r="W44" s="403" t="str">
        <f>IF(COUNTIF(W$12:W$31,"ZV")+COUNTIF(BÜIGSZAK!W$11:W$78,"ZV")=0,"0",COUNTIF(W$12:W$31,"ZV")+COUNTIF(BÜIGSZAK!W$11:W$78,"ZV"))</f>
        <v>0</v>
      </c>
      <c r="X44" s="411" t="str">
        <f>IF(COUNTIF(Y11:Y27,"ZV")=0,"",COUNTIF(Y11:Y27,"ZV"))</f>
        <v/>
      </c>
      <c r="Y44" s="412"/>
      <c r="Z44" s="413"/>
      <c r="AA44" s="403">
        <f>IF(COUNTIF(AA$12:AA$31,"ZV")+COUNTIF(BÜIGSZAK!AA$11:AA$78,"ZV")=0,"0",COUNTIF(AA$12:AA$31,"ZV")+COUNTIF(BÜIGSZAK!AA$11:AA$78,"ZV"))</f>
        <v>3</v>
      </c>
      <c r="AB44" s="407"/>
      <c r="AC44" s="408"/>
      <c r="AD44" s="408"/>
      <c r="AE44" s="409">
        <f>SUM(G44,K44,O44,S44,W44,AA44)</f>
        <v>3</v>
      </c>
    </row>
    <row r="45" spans="1:31" s="128" customFormat="1" ht="15.75" customHeight="1" thickBot="1" x14ac:dyDescent="0.25">
      <c r="A45" s="430"/>
      <c r="B45" s="431"/>
      <c r="C45" s="432" t="s">
        <v>27</v>
      </c>
      <c r="D45" s="947"/>
      <c r="E45" s="948"/>
      <c r="F45" s="949"/>
      <c r="G45" s="433">
        <f>IF(SUM(G36:G44)=0,"",SUM(G36:G44))</f>
        <v>7</v>
      </c>
      <c r="H45" s="947" t="str">
        <f>IF(SUM(I36:I44)=0,"",SUM(I36:I44))</f>
        <v/>
      </c>
      <c r="I45" s="948"/>
      <c r="J45" s="949"/>
      <c r="K45" s="433">
        <f>IF(SUM(K36:K44)=0,"",SUM(K36:K44))</f>
        <v>9</v>
      </c>
      <c r="L45" s="947"/>
      <c r="M45" s="948"/>
      <c r="N45" s="949"/>
      <c r="O45" s="433">
        <f>IF(SUM(O36:O44)=0,"",SUM(O36:O44))</f>
        <v>10</v>
      </c>
      <c r="P45" s="947"/>
      <c r="Q45" s="948"/>
      <c r="R45" s="949"/>
      <c r="S45" s="433">
        <f>IF(SUM(S36:S44)=0,"",SUM(S36:S44))</f>
        <v>14</v>
      </c>
      <c r="T45" s="947" t="str">
        <f>IF(SUM(U36:U44)=0,"",SUM(U36:U44))</f>
        <v/>
      </c>
      <c r="U45" s="948"/>
      <c r="V45" s="949"/>
      <c r="W45" s="433">
        <f>IF(SUM(W36:W44)=0,"",SUM(W36:W44))</f>
        <v>12</v>
      </c>
      <c r="X45" s="434"/>
      <c r="Y45" s="435"/>
      <c r="Z45" s="436"/>
      <c r="AA45" s="433">
        <f>IF(SUM(AA36:AA44)=0,"",SUM(AA36:AA44))</f>
        <v>13</v>
      </c>
      <c r="AB45" s="947"/>
      <c r="AC45" s="948"/>
      <c r="AD45" s="949"/>
      <c r="AE45" s="437">
        <f t="shared" si="17"/>
        <v>65</v>
      </c>
    </row>
    <row r="46" spans="1:31" ht="13.5" thickTop="1" x14ac:dyDescent="0.2"/>
  </sheetData>
  <protectedRanges>
    <protectedRange sqref="C35" name="Tartomány4"/>
    <protectedRange sqref="C45" name="Tartomány4_1_1_1"/>
    <protectedRange sqref="C44" name="Tartomány4_1_1_1_1"/>
    <protectedRange sqref="C15 C17:C18" name="Tartomány1_2_1_1"/>
    <protectedRange sqref="C19:C20" name="Tartomány1_2_1_4_1"/>
    <protectedRange sqref="C16" name="Tartomány1_2_1_2_1"/>
  </protectedRanges>
  <mergeCells count="55">
    <mergeCell ref="H45:J45"/>
    <mergeCell ref="L45:N45"/>
    <mergeCell ref="P45:R45"/>
    <mergeCell ref="T45:V45"/>
    <mergeCell ref="AB45:AD45"/>
    <mergeCell ref="D41:F41"/>
    <mergeCell ref="D42:F42"/>
    <mergeCell ref="D43:F43"/>
    <mergeCell ref="D44:F44"/>
    <mergeCell ref="D45:F45"/>
    <mergeCell ref="D36:F36"/>
    <mergeCell ref="D37:F37"/>
    <mergeCell ref="D38:F38"/>
    <mergeCell ref="D39:F39"/>
    <mergeCell ref="D40:F40"/>
    <mergeCell ref="AF6:AF9"/>
    <mergeCell ref="AG6:AG9"/>
    <mergeCell ref="O8:O9"/>
    <mergeCell ref="F8:F9"/>
    <mergeCell ref="AB6:AE7"/>
    <mergeCell ref="D7:G7"/>
    <mergeCell ref="H7:K7"/>
    <mergeCell ref="L7:O7"/>
    <mergeCell ref="P7:S7"/>
    <mergeCell ref="T7:W7"/>
    <mergeCell ref="X7:AA7"/>
    <mergeCell ref="A34:S34"/>
    <mergeCell ref="A35:S35"/>
    <mergeCell ref="AD8:AD9"/>
    <mergeCell ref="AE8:AE9"/>
    <mergeCell ref="V8:V9"/>
    <mergeCell ref="W8:W9"/>
    <mergeCell ref="Z8:Z9"/>
    <mergeCell ref="AA8:AA9"/>
    <mergeCell ref="R8:R9"/>
    <mergeCell ref="S8:S9"/>
    <mergeCell ref="J8:J9"/>
    <mergeCell ref="K8:K9"/>
    <mergeCell ref="N8:N9"/>
    <mergeCell ref="D23:S23"/>
    <mergeCell ref="V23:AE23"/>
    <mergeCell ref="A27:U27"/>
    <mergeCell ref="A1:AE1"/>
    <mergeCell ref="A2:AE2"/>
    <mergeCell ref="A3:AE3"/>
    <mergeCell ref="A4:AE4"/>
    <mergeCell ref="A5:AE5"/>
    <mergeCell ref="AB28:AE28"/>
    <mergeCell ref="A33:S33"/>
    <mergeCell ref="A6:A9"/>
    <mergeCell ref="B6:B9"/>
    <mergeCell ref="C6:C9"/>
    <mergeCell ref="D6:S6"/>
    <mergeCell ref="T6:AA6"/>
    <mergeCell ref="G8:G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51"/>
  <sheetViews>
    <sheetView topLeftCell="A7" zoomScale="80" zoomScaleNormal="80" workbookViewId="0">
      <selection activeCell="AK34" sqref="AK34"/>
    </sheetView>
  </sheetViews>
  <sheetFormatPr defaultColWidth="9.33203125" defaultRowHeight="12.75" x14ac:dyDescent="0.2"/>
  <cols>
    <col min="1" max="1" width="13.6640625" style="1" customWidth="1"/>
    <col min="2" max="2" width="9.33203125" style="1" customWidth="1"/>
    <col min="3" max="3" width="78.6640625" style="1" customWidth="1"/>
    <col min="4" max="28" width="9.33203125" style="1" customWidth="1"/>
    <col min="29" max="29" width="11.33203125" style="1" customWidth="1"/>
    <col min="30" max="30" width="9.33203125" style="1" customWidth="1"/>
    <col min="31" max="31" width="13.1640625" style="1" customWidth="1"/>
    <col min="32" max="32" width="74.83203125" style="1" bestFit="1" customWidth="1"/>
    <col min="33" max="33" width="28.33203125" style="1" customWidth="1"/>
    <col min="34" max="16384" width="9.33203125" style="1"/>
  </cols>
  <sheetData>
    <row r="1" spans="1:33" ht="22.5" x14ac:dyDescent="0.2">
      <c r="A1" s="955" t="s">
        <v>17</v>
      </c>
      <c r="B1" s="955"/>
      <c r="C1" s="955"/>
      <c r="D1" s="955"/>
      <c r="E1" s="955"/>
      <c r="F1" s="955"/>
      <c r="G1" s="955"/>
      <c r="H1" s="955"/>
      <c r="I1" s="955"/>
      <c r="J1" s="955"/>
      <c r="K1" s="955"/>
      <c r="L1" s="955"/>
      <c r="M1" s="955"/>
      <c r="N1" s="955"/>
      <c r="O1" s="955"/>
      <c r="P1" s="955"/>
      <c r="Q1" s="955"/>
      <c r="R1" s="955"/>
      <c r="S1" s="955"/>
      <c r="T1" s="955"/>
      <c r="U1" s="955"/>
      <c r="V1" s="955"/>
      <c r="W1" s="955"/>
      <c r="X1" s="955"/>
      <c r="Y1" s="955"/>
      <c r="Z1" s="955"/>
      <c r="AA1" s="955"/>
      <c r="AB1" s="955"/>
      <c r="AC1" s="955"/>
      <c r="AD1" s="955"/>
      <c r="AE1" s="955"/>
      <c r="AF1" s="79"/>
      <c r="AG1" s="79"/>
    </row>
    <row r="2" spans="1:33" ht="22.5" x14ac:dyDescent="0.2">
      <c r="A2" s="885" t="s">
        <v>125</v>
      </c>
      <c r="B2" s="885"/>
      <c r="C2" s="885"/>
      <c r="D2" s="885"/>
      <c r="E2" s="885"/>
      <c r="F2" s="885"/>
      <c r="G2" s="885"/>
      <c r="H2" s="885"/>
      <c r="I2" s="885"/>
      <c r="J2" s="885"/>
      <c r="K2" s="885"/>
      <c r="L2" s="885"/>
      <c r="M2" s="885"/>
      <c r="N2" s="885"/>
      <c r="O2" s="885"/>
      <c r="P2" s="885"/>
      <c r="Q2" s="885"/>
      <c r="R2" s="885"/>
      <c r="S2" s="885"/>
      <c r="T2" s="885"/>
      <c r="U2" s="885"/>
      <c r="V2" s="885"/>
      <c r="W2" s="885"/>
      <c r="X2" s="885"/>
      <c r="Y2" s="885"/>
      <c r="Z2" s="885"/>
      <c r="AA2" s="885"/>
      <c r="AB2" s="885"/>
      <c r="AC2" s="885"/>
      <c r="AD2" s="885"/>
      <c r="AE2" s="885"/>
      <c r="AF2" s="79"/>
      <c r="AG2" s="79"/>
    </row>
    <row r="3" spans="1:33" ht="22.5" x14ac:dyDescent="0.2">
      <c r="A3" s="925" t="s">
        <v>132</v>
      </c>
      <c r="B3" s="925"/>
      <c r="C3" s="925"/>
      <c r="D3" s="925"/>
      <c r="E3" s="925"/>
      <c r="F3" s="925"/>
      <c r="G3" s="925"/>
      <c r="H3" s="925"/>
      <c r="I3" s="925"/>
      <c r="J3" s="925"/>
      <c r="K3" s="925"/>
      <c r="L3" s="925"/>
      <c r="M3" s="925"/>
      <c r="N3" s="925"/>
      <c r="O3" s="925"/>
      <c r="P3" s="925"/>
      <c r="Q3" s="925"/>
      <c r="R3" s="925"/>
      <c r="S3" s="925"/>
      <c r="T3" s="925"/>
      <c r="U3" s="925"/>
      <c r="V3" s="925"/>
      <c r="W3" s="925"/>
      <c r="X3" s="925"/>
      <c r="Y3" s="925"/>
      <c r="Z3" s="925"/>
      <c r="AA3" s="925"/>
      <c r="AB3" s="925"/>
      <c r="AC3" s="925"/>
      <c r="AD3" s="925"/>
      <c r="AE3" s="925"/>
      <c r="AF3" s="79"/>
      <c r="AG3" s="79"/>
    </row>
    <row r="4" spans="1:33" ht="22.5" x14ac:dyDescent="0.2">
      <c r="A4" s="885" t="s">
        <v>331</v>
      </c>
      <c r="B4" s="885"/>
      <c r="C4" s="885"/>
      <c r="D4" s="885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79"/>
      <c r="AG4" s="79"/>
    </row>
    <row r="5" spans="1:33" ht="23.25" thickBot="1" x14ac:dyDescent="0.25">
      <c r="A5" s="884" t="s">
        <v>377</v>
      </c>
      <c r="B5" s="884"/>
      <c r="C5" s="884"/>
      <c r="D5" s="884"/>
      <c r="E5" s="884"/>
      <c r="F5" s="884"/>
      <c r="G5" s="884"/>
      <c r="H5" s="884"/>
      <c r="I5" s="884"/>
      <c r="J5" s="884"/>
      <c r="K5" s="884"/>
      <c r="L5" s="884"/>
      <c r="M5" s="884"/>
      <c r="N5" s="884"/>
      <c r="O5" s="884"/>
      <c r="P5" s="884"/>
      <c r="Q5" s="884"/>
      <c r="R5" s="884"/>
      <c r="S5" s="884"/>
      <c r="T5" s="884"/>
      <c r="U5" s="884"/>
      <c r="V5" s="884"/>
      <c r="W5" s="884"/>
      <c r="X5" s="884"/>
      <c r="Y5" s="884"/>
      <c r="Z5" s="884"/>
      <c r="AA5" s="884"/>
      <c r="AB5" s="884"/>
      <c r="AC5" s="884"/>
      <c r="AD5" s="884"/>
      <c r="AE5" s="884"/>
      <c r="AF5" s="79"/>
      <c r="AG5" s="79"/>
    </row>
    <row r="6" spans="1:33" ht="14.25" thickTop="1" thickBot="1" x14ac:dyDescent="0.25">
      <c r="A6" s="987" t="s">
        <v>14</v>
      </c>
      <c r="B6" s="967" t="s">
        <v>15</v>
      </c>
      <c r="C6" s="1020" t="s">
        <v>16</v>
      </c>
      <c r="D6" s="952"/>
      <c r="E6" s="952"/>
      <c r="F6" s="952"/>
      <c r="G6" s="952"/>
      <c r="H6" s="952"/>
      <c r="I6" s="952"/>
      <c r="J6" s="952"/>
      <c r="K6" s="952"/>
      <c r="L6" s="952"/>
      <c r="M6" s="952"/>
      <c r="N6" s="952"/>
      <c r="O6" s="952"/>
      <c r="P6" s="952"/>
      <c r="Q6" s="952"/>
      <c r="R6" s="952"/>
      <c r="S6" s="952"/>
      <c r="T6" s="952"/>
      <c r="U6" s="952"/>
      <c r="V6" s="952"/>
      <c r="W6" s="952"/>
      <c r="X6" s="952"/>
      <c r="Y6" s="952"/>
      <c r="Z6" s="952"/>
      <c r="AA6" s="952"/>
      <c r="AB6" s="1027"/>
      <c r="AC6" s="1027"/>
      <c r="AD6" s="1027"/>
      <c r="AE6" s="1028"/>
      <c r="AF6" s="1024" t="s">
        <v>135</v>
      </c>
      <c r="AG6" s="1024" t="s">
        <v>136</v>
      </c>
    </row>
    <row r="7" spans="1:33" x14ac:dyDescent="0.2">
      <c r="A7" s="988"/>
      <c r="B7" s="968"/>
      <c r="C7" s="1021"/>
      <c r="D7" s="981" t="s">
        <v>2</v>
      </c>
      <c r="E7" s="981"/>
      <c r="F7" s="981"/>
      <c r="G7" s="982"/>
      <c r="H7" s="981" t="s">
        <v>3</v>
      </c>
      <c r="I7" s="981"/>
      <c r="J7" s="981"/>
      <c r="K7" s="983"/>
      <c r="L7" s="981" t="s">
        <v>4</v>
      </c>
      <c r="M7" s="981"/>
      <c r="N7" s="981"/>
      <c r="O7" s="982"/>
      <c r="P7" s="981" t="s">
        <v>5</v>
      </c>
      <c r="Q7" s="981"/>
      <c r="R7" s="981"/>
      <c r="S7" s="982"/>
      <c r="T7" s="981" t="s">
        <v>6</v>
      </c>
      <c r="U7" s="981"/>
      <c r="V7" s="981"/>
      <c r="W7" s="982"/>
      <c r="X7" s="981" t="s">
        <v>7</v>
      </c>
      <c r="Y7" s="981"/>
      <c r="Z7" s="981"/>
      <c r="AA7" s="983"/>
      <c r="AB7" s="1029"/>
      <c r="AC7" s="1029"/>
      <c r="AD7" s="1029"/>
      <c r="AE7" s="1030"/>
      <c r="AF7" s="1025"/>
      <c r="AG7" s="1026"/>
    </row>
    <row r="8" spans="1:33" x14ac:dyDescent="0.2">
      <c r="A8" s="988"/>
      <c r="B8" s="968"/>
      <c r="C8" s="1021"/>
      <c r="D8" s="225"/>
      <c r="E8" s="225"/>
      <c r="F8" s="960" t="s">
        <v>13</v>
      </c>
      <c r="G8" s="953" t="s">
        <v>127</v>
      </c>
      <c r="H8" s="225"/>
      <c r="I8" s="225"/>
      <c r="J8" s="960" t="s">
        <v>13</v>
      </c>
      <c r="K8" s="1001" t="s">
        <v>127</v>
      </c>
      <c r="L8" s="225"/>
      <c r="M8" s="225"/>
      <c r="N8" s="960" t="s">
        <v>13</v>
      </c>
      <c r="O8" s="953" t="s">
        <v>127</v>
      </c>
      <c r="P8" s="225"/>
      <c r="Q8" s="225"/>
      <c r="R8" s="960" t="s">
        <v>13</v>
      </c>
      <c r="S8" s="953" t="s">
        <v>127</v>
      </c>
      <c r="T8" s="224"/>
      <c r="U8" s="225"/>
      <c r="V8" s="960" t="s">
        <v>13</v>
      </c>
      <c r="W8" s="953" t="s">
        <v>127</v>
      </c>
      <c r="X8" s="225"/>
      <c r="Y8" s="225"/>
      <c r="Z8" s="960" t="s">
        <v>13</v>
      </c>
      <c r="AA8" s="953" t="s">
        <v>127</v>
      </c>
      <c r="AB8" s="224"/>
      <c r="AC8" s="225"/>
      <c r="AD8" s="960" t="s">
        <v>13</v>
      </c>
      <c r="AE8" s="962" t="s">
        <v>98</v>
      </c>
      <c r="AF8" s="1025"/>
      <c r="AG8" s="1026"/>
    </row>
    <row r="9" spans="1:33" ht="79.5" thickBot="1" x14ac:dyDescent="0.25">
      <c r="A9" s="989"/>
      <c r="B9" s="969"/>
      <c r="C9" s="1022"/>
      <c r="D9" s="227" t="s">
        <v>128</v>
      </c>
      <c r="E9" s="227" t="s">
        <v>128</v>
      </c>
      <c r="F9" s="961"/>
      <c r="G9" s="954"/>
      <c r="H9" s="227" t="s">
        <v>128</v>
      </c>
      <c r="I9" s="227" t="s">
        <v>128</v>
      </c>
      <c r="J9" s="961"/>
      <c r="K9" s="1002"/>
      <c r="L9" s="227" t="s">
        <v>128</v>
      </c>
      <c r="M9" s="227" t="s">
        <v>128</v>
      </c>
      <c r="N9" s="961"/>
      <c r="O9" s="954"/>
      <c r="P9" s="227" t="s">
        <v>128</v>
      </c>
      <c r="Q9" s="227" t="s">
        <v>128</v>
      </c>
      <c r="R9" s="961"/>
      <c r="S9" s="954"/>
      <c r="T9" s="226" t="s">
        <v>128</v>
      </c>
      <c r="U9" s="227" t="s">
        <v>128</v>
      </c>
      <c r="V9" s="961"/>
      <c r="W9" s="954"/>
      <c r="X9" s="227" t="s">
        <v>128</v>
      </c>
      <c r="Y9" s="227" t="s">
        <v>128</v>
      </c>
      <c r="Z9" s="961"/>
      <c r="AA9" s="954"/>
      <c r="AB9" s="226" t="s">
        <v>129</v>
      </c>
      <c r="AC9" s="227" t="s">
        <v>129</v>
      </c>
      <c r="AD9" s="961"/>
      <c r="AE9" s="963"/>
      <c r="AF9" s="1025"/>
      <c r="AG9" s="1026"/>
    </row>
    <row r="10" spans="1:33" s="6" customFormat="1" ht="15.75" thickBot="1" x14ac:dyDescent="0.25">
      <c r="A10" s="558"/>
      <c r="B10" s="559"/>
      <c r="C10" s="542" t="s">
        <v>120</v>
      </c>
      <c r="D10" s="159">
        <f>BÜIGSZAK!D80</f>
        <v>48</v>
      </c>
      <c r="E10" s="159">
        <f>BÜIGSZAK!E80</f>
        <v>64</v>
      </c>
      <c r="F10" s="159">
        <f>BÜIGSZAK!F80</f>
        <v>27</v>
      </c>
      <c r="G10" s="160" t="s">
        <v>22</v>
      </c>
      <c r="H10" s="231">
        <f>BÜIGSZAK!H80</f>
        <v>76</v>
      </c>
      <c r="I10" s="231">
        <f>BÜIGSZAK!I80</f>
        <v>52</v>
      </c>
      <c r="J10" s="231">
        <f>BÜIGSZAK!J80</f>
        <v>28</v>
      </c>
      <c r="K10" s="231" t="s">
        <v>22</v>
      </c>
      <c r="L10" s="231">
        <f>BÜIGSZAK!L80</f>
        <v>88</v>
      </c>
      <c r="M10" s="231">
        <f>BÜIGSZAK!M80</f>
        <v>36</v>
      </c>
      <c r="N10" s="231">
        <f>BÜIGSZAK!N80</f>
        <v>24</v>
      </c>
      <c r="O10" s="231" t="s">
        <v>22</v>
      </c>
      <c r="P10" s="231">
        <f>BÜIGSZAK!P80</f>
        <v>60</v>
      </c>
      <c r="Q10" s="231">
        <f>BÜIGSZAK!Q80</f>
        <v>44</v>
      </c>
      <c r="R10" s="231">
        <f>BÜIGSZAK!R80</f>
        <v>20</v>
      </c>
      <c r="S10" s="231" t="s">
        <v>22</v>
      </c>
      <c r="T10" s="231">
        <f>BÜIGSZAK!T80</f>
        <v>72</v>
      </c>
      <c r="U10" s="231">
        <f>BÜIGSZAK!U80</f>
        <v>40</v>
      </c>
      <c r="V10" s="231">
        <f>BÜIGSZAK!V80</f>
        <v>24</v>
      </c>
      <c r="W10" s="231" t="s">
        <v>22</v>
      </c>
      <c r="X10" s="231">
        <f>BÜIGSZAK!X80</f>
        <v>40</v>
      </c>
      <c r="Y10" s="231">
        <f>BÜIGSZAK!Y80</f>
        <v>50</v>
      </c>
      <c r="Z10" s="231">
        <f>BÜIGSZAK!Z80</f>
        <v>17</v>
      </c>
      <c r="AA10" s="231" t="s">
        <v>22</v>
      </c>
      <c r="AB10" s="231">
        <f>BÜIGSZAK!AB80</f>
        <v>384</v>
      </c>
      <c r="AC10" s="231">
        <f>BÜIGSZAK!AC80</f>
        <v>300</v>
      </c>
      <c r="AD10" s="231">
        <f>BÜIGSZAK!AD80</f>
        <v>140</v>
      </c>
      <c r="AE10" s="231">
        <f>BÜIGSZAK!AE80</f>
        <v>684</v>
      </c>
      <c r="AF10" s="664"/>
      <c r="AG10" s="664"/>
    </row>
    <row r="11" spans="1:33" s="667" customFormat="1" ht="15" x14ac:dyDescent="0.2">
      <c r="A11" s="665" t="s">
        <v>3</v>
      </c>
      <c r="B11" s="561"/>
      <c r="C11" s="655" t="s">
        <v>121</v>
      </c>
      <c r="D11" s="563"/>
      <c r="E11" s="563"/>
      <c r="F11" s="564"/>
      <c r="G11" s="565"/>
      <c r="H11" s="563"/>
      <c r="I11" s="563"/>
      <c r="J11" s="564"/>
      <c r="K11" s="666"/>
      <c r="L11" s="563"/>
      <c r="M11" s="563"/>
      <c r="N11" s="564"/>
      <c r="O11" s="565"/>
      <c r="P11" s="563"/>
      <c r="Q11" s="563"/>
      <c r="R11" s="564"/>
      <c r="S11" s="566"/>
      <c r="T11" s="563"/>
      <c r="U11" s="563"/>
      <c r="V11" s="564"/>
      <c r="W11" s="666"/>
      <c r="X11" s="563"/>
      <c r="Y11" s="563"/>
      <c r="Z11" s="564"/>
      <c r="AA11" s="565"/>
      <c r="AB11" s="567"/>
      <c r="AC11" s="567"/>
      <c r="AD11" s="567"/>
      <c r="AE11" s="568"/>
      <c r="AF11" s="664"/>
      <c r="AG11" s="664"/>
    </row>
    <row r="12" spans="1:33" x14ac:dyDescent="0.2">
      <c r="A12" s="874" t="s">
        <v>67</v>
      </c>
      <c r="B12" s="267" t="s">
        <v>74</v>
      </c>
      <c r="C12" s="869" t="s">
        <v>86</v>
      </c>
      <c r="D12" s="386"/>
      <c r="E12" s="386"/>
      <c r="F12" s="387"/>
      <c r="G12" s="129"/>
      <c r="H12" s="180"/>
      <c r="I12" s="386"/>
      <c r="J12" s="387"/>
      <c r="K12" s="388"/>
      <c r="L12" s="386"/>
      <c r="M12" s="386"/>
      <c r="N12" s="387"/>
      <c r="O12" s="129"/>
      <c r="P12" s="180">
        <v>8</v>
      </c>
      <c r="Q12" s="386">
        <v>16</v>
      </c>
      <c r="R12" s="387">
        <v>4</v>
      </c>
      <c r="S12" s="388" t="s">
        <v>344</v>
      </c>
      <c r="T12" s="386"/>
      <c r="U12" s="386"/>
      <c r="V12" s="387"/>
      <c r="W12" s="388"/>
      <c r="X12" s="386"/>
      <c r="Y12" s="386"/>
      <c r="Z12" s="387"/>
      <c r="AA12" s="129"/>
      <c r="AB12" s="96">
        <f t="shared" ref="AB12:AB18" si="0">SUM(D12,H12,L12,P12,T12,X12)</f>
        <v>8</v>
      </c>
      <c r="AC12" s="547">
        <f t="shared" ref="AC12:AC20" si="1">SUM(E12,I12,M12,Q12,U12,Y12)</f>
        <v>16</v>
      </c>
      <c r="AD12" s="96">
        <f t="shared" ref="AD12:AD20" si="2">SUM(F12,J12,N12,R12,V12,Z12)</f>
        <v>4</v>
      </c>
      <c r="AE12" s="717">
        <f t="shared" ref="AE12:AE20" si="3">SUM(AB12,AC12)</f>
        <v>24</v>
      </c>
      <c r="AF12" s="107" t="s">
        <v>489</v>
      </c>
      <c r="AG12" s="107" t="s">
        <v>152</v>
      </c>
    </row>
    <row r="13" spans="1:33" x14ac:dyDescent="0.2">
      <c r="A13" s="874" t="s">
        <v>65</v>
      </c>
      <c r="B13" s="267" t="s">
        <v>74</v>
      </c>
      <c r="C13" s="869" t="s">
        <v>66</v>
      </c>
      <c r="D13" s="386"/>
      <c r="E13" s="386"/>
      <c r="F13" s="387"/>
      <c r="G13" s="129"/>
      <c r="H13" s="180"/>
      <c r="I13" s="386"/>
      <c r="J13" s="387"/>
      <c r="K13" s="388"/>
      <c r="L13" s="386"/>
      <c r="M13" s="386"/>
      <c r="N13" s="387"/>
      <c r="O13" s="129"/>
      <c r="P13" s="180"/>
      <c r="Q13" s="386"/>
      <c r="R13" s="387"/>
      <c r="S13" s="388"/>
      <c r="T13" s="386">
        <v>16</v>
      </c>
      <c r="U13" s="386">
        <v>16</v>
      </c>
      <c r="V13" s="387">
        <v>6</v>
      </c>
      <c r="W13" s="388" t="s">
        <v>343</v>
      </c>
      <c r="X13" s="386"/>
      <c r="Y13" s="386"/>
      <c r="Z13" s="387"/>
      <c r="AA13" s="129"/>
      <c r="AB13" s="96">
        <f t="shared" si="0"/>
        <v>16</v>
      </c>
      <c r="AC13" s="547">
        <f t="shared" si="1"/>
        <v>16</v>
      </c>
      <c r="AD13" s="96">
        <f t="shared" si="2"/>
        <v>6</v>
      </c>
      <c r="AE13" s="717">
        <f t="shared" si="3"/>
        <v>32</v>
      </c>
      <c r="AF13" s="107" t="s">
        <v>489</v>
      </c>
      <c r="AG13" s="107" t="s">
        <v>152</v>
      </c>
    </row>
    <row r="14" spans="1:33" x14ac:dyDescent="0.2">
      <c r="A14" s="874" t="s">
        <v>87</v>
      </c>
      <c r="B14" s="267" t="s">
        <v>74</v>
      </c>
      <c r="C14" s="869" t="s">
        <v>68</v>
      </c>
      <c r="D14" s="386"/>
      <c r="E14" s="386"/>
      <c r="F14" s="387"/>
      <c r="G14" s="129"/>
      <c r="H14" s="180"/>
      <c r="I14" s="386"/>
      <c r="J14" s="387"/>
      <c r="K14" s="388"/>
      <c r="L14" s="386"/>
      <c r="M14" s="386"/>
      <c r="N14" s="387"/>
      <c r="O14" s="129"/>
      <c r="P14" s="180"/>
      <c r="Q14" s="386"/>
      <c r="R14" s="387"/>
      <c r="S14" s="388"/>
      <c r="T14" s="386"/>
      <c r="U14" s="386"/>
      <c r="V14" s="387"/>
      <c r="W14" s="388"/>
      <c r="X14" s="386">
        <v>8</v>
      </c>
      <c r="Y14" s="386">
        <v>8</v>
      </c>
      <c r="Z14" s="387">
        <v>3</v>
      </c>
      <c r="AA14" s="129" t="s">
        <v>344</v>
      </c>
      <c r="AB14" s="96">
        <f t="shared" si="0"/>
        <v>8</v>
      </c>
      <c r="AC14" s="547">
        <f t="shared" si="1"/>
        <v>8</v>
      </c>
      <c r="AD14" s="96">
        <f t="shared" si="2"/>
        <v>3</v>
      </c>
      <c r="AE14" s="717">
        <f t="shared" si="3"/>
        <v>16</v>
      </c>
      <c r="AF14" s="107" t="s">
        <v>489</v>
      </c>
      <c r="AG14" s="107" t="s">
        <v>152</v>
      </c>
    </row>
    <row r="15" spans="1:33" x14ac:dyDescent="0.2">
      <c r="A15" s="705" t="s">
        <v>166</v>
      </c>
      <c r="B15" s="335" t="s">
        <v>74</v>
      </c>
      <c r="C15" s="870" t="s">
        <v>133</v>
      </c>
      <c r="D15" s="386">
        <v>8</v>
      </c>
      <c r="E15" s="386"/>
      <c r="F15" s="387">
        <v>2</v>
      </c>
      <c r="G15" s="129" t="s">
        <v>343</v>
      </c>
      <c r="H15" s="386"/>
      <c r="I15" s="386"/>
      <c r="J15" s="387"/>
      <c r="K15" s="129"/>
      <c r="L15" s="386"/>
      <c r="M15" s="386"/>
      <c r="N15" s="387"/>
      <c r="O15" s="129"/>
      <c r="P15" s="180"/>
      <c r="Q15" s="386"/>
      <c r="R15" s="387"/>
      <c r="S15" s="388"/>
      <c r="T15" s="386"/>
      <c r="U15" s="386"/>
      <c r="V15" s="387"/>
      <c r="W15" s="388"/>
      <c r="X15" s="386"/>
      <c r="Y15" s="386"/>
      <c r="Z15" s="387"/>
      <c r="AA15" s="123"/>
      <c r="AB15" s="96">
        <f t="shared" si="0"/>
        <v>8</v>
      </c>
      <c r="AC15" s="547">
        <f t="shared" si="1"/>
        <v>0</v>
      </c>
      <c r="AD15" s="96">
        <f t="shared" si="2"/>
        <v>2</v>
      </c>
      <c r="AE15" s="717">
        <f t="shared" si="3"/>
        <v>8</v>
      </c>
      <c r="AF15" s="107" t="s">
        <v>488</v>
      </c>
      <c r="AG15" s="107" t="s">
        <v>278</v>
      </c>
    </row>
    <row r="16" spans="1:33" x14ac:dyDescent="0.2">
      <c r="A16" s="705" t="s">
        <v>443</v>
      </c>
      <c r="B16" s="335" t="s">
        <v>74</v>
      </c>
      <c r="C16" s="870" t="s">
        <v>444</v>
      </c>
      <c r="D16" s="386"/>
      <c r="E16" s="386"/>
      <c r="F16" s="387"/>
      <c r="G16" s="129"/>
      <c r="H16" s="180"/>
      <c r="I16" s="386"/>
      <c r="J16" s="387"/>
      <c r="K16" s="388"/>
      <c r="L16" s="386">
        <v>8</v>
      </c>
      <c r="M16" s="386"/>
      <c r="N16" s="387">
        <v>2</v>
      </c>
      <c r="O16" s="129" t="s">
        <v>343</v>
      </c>
      <c r="P16" s="180"/>
      <c r="Q16" s="386"/>
      <c r="R16" s="387"/>
      <c r="S16" s="388"/>
      <c r="T16" s="386"/>
      <c r="U16" s="386"/>
      <c r="V16" s="387"/>
      <c r="W16" s="388"/>
      <c r="X16" s="386"/>
      <c r="Y16" s="386"/>
      <c r="Z16" s="387"/>
      <c r="AA16" s="123"/>
      <c r="AB16" s="96">
        <f t="shared" si="0"/>
        <v>8</v>
      </c>
      <c r="AC16" s="547">
        <f t="shared" si="1"/>
        <v>0</v>
      </c>
      <c r="AD16" s="96">
        <f t="shared" si="2"/>
        <v>2</v>
      </c>
      <c r="AE16" s="717">
        <f t="shared" si="3"/>
        <v>8</v>
      </c>
      <c r="AF16" s="107" t="s">
        <v>488</v>
      </c>
      <c r="AG16" s="107" t="s">
        <v>269</v>
      </c>
    </row>
    <row r="17" spans="1:37" x14ac:dyDescent="0.2">
      <c r="A17" s="705" t="s">
        <v>167</v>
      </c>
      <c r="B17" s="335" t="s">
        <v>74</v>
      </c>
      <c r="C17" s="870" t="s">
        <v>134</v>
      </c>
      <c r="D17" s="386"/>
      <c r="E17" s="386"/>
      <c r="F17" s="387"/>
      <c r="G17" s="129"/>
      <c r="H17" s="180"/>
      <c r="I17" s="386"/>
      <c r="J17" s="387"/>
      <c r="K17" s="388"/>
      <c r="L17" s="386">
        <v>8</v>
      </c>
      <c r="M17" s="386"/>
      <c r="N17" s="387">
        <v>2</v>
      </c>
      <c r="O17" s="129" t="s">
        <v>343</v>
      </c>
      <c r="P17" s="180"/>
      <c r="Q17" s="386"/>
      <c r="R17" s="387"/>
      <c r="S17" s="388"/>
      <c r="T17" s="386"/>
      <c r="U17" s="386"/>
      <c r="V17" s="387"/>
      <c r="W17" s="388"/>
      <c r="X17" s="386"/>
      <c r="Y17" s="386"/>
      <c r="Z17" s="387"/>
      <c r="AA17" s="123"/>
      <c r="AB17" s="96">
        <f t="shared" si="0"/>
        <v>8</v>
      </c>
      <c r="AC17" s="718">
        <f t="shared" si="1"/>
        <v>0</v>
      </c>
      <c r="AD17" s="96">
        <f t="shared" si="2"/>
        <v>2</v>
      </c>
      <c r="AE17" s="717">
        <f t="shared" si="3"/>
        <v>8</v>
      </c>
      <c r="AF17" s="107" t="s">
        <v>488</v>
      </c>
      <c r="AG17" s="107" t="s">
        <v>155</v>
      </c>
    </row>
    <row r="18" spans="1:37" x14ac:dyDescent="0.2">
      <c r="A18" s="705" t="s">
        <v>445</v>
      </c>
      <c r="B18" s="335" t="s">
        <v>74</v>
      </c>
      <c r="C18" s="870" t="s">
        <v>446</v>
      </c>
      <c r="D18" s="386"/>
      <c r="E18" s="386"/>
      <c r="F18" s="387"/>
      <c r="G18" s="129"/>
      <c r="H18" s="180"/>
      <c r="I18" s="386"/>
      <c r="J18" s="387"/>
      <c r="K18" s="719"/>
      <c r="L18" s="180"/>
      <c r="M18" s="386"/>
      <c r="N18" s="387"/>
      <c r="O18" s="719"/>
      <c r="P18" s="180"/>
      <c r="Q18" s="386"/>
      <c r="R18" s="387"/>
      <c r="S18" s="388"/>
      <c r="T18" s="512"/>
      <c r="U18" s="513"/>
      <c r="V18" s="514"/>
      <c r="W18" s="720"/>
      <c r="X18" s="386">
        <v>8</v>
      </c>
      <c r="Y18" s="386"/>
      <c r="Z18" s="387">
        <v>2</v>
      </c>
      <c r="AA18" s="123" t="s">
        <v>343</v>
      </c>
      <c r="AB18" s="96">
        <f t="shared" si="0"/>
        <v>8</v>
      </c>
      <c r="AC18" s="547">
        <f t="shared" si="1"/>
        <v>0</v>
      </c>
      <c r="AD18" s="96">
        <f t="shared" si="2"/>
        <v>2</v>
      </c>
      <c r="AE18" s="717">
        <f t="shared" si="3"/>
        <v>8</v>
      </c>
      <c r="AF18" s="107" t="s">
        <v>488</v>
      </c>
      <c r="AG18" s="107" t="s">
        <v>269</v>
      </c>
    </row>
    <row r="19" spans="1:37" s="739" customFormat="1" x14ac:dyDescent="0.2">
      <c r="A19" s="879" t="s">
        <v>447</v>
      </c>
      <c r="B19" s="751" t="s">
        <v>74</v>
      </c>
      <c r="C19" s="878" t="s">
        <v>448</v>
      </c>
      <c r="D19" s="721"/>
      <c r="E19" s="721"/>
      <c r="F19" s="722"/>
      <c r="G19" s="723"/>
      <c r="H19" s="724"/>
      <c r="I19" s="721"/>
      <c r="J19" s="722"/>
      <c r="K19" s="725"/>
      <c r="L19" s="726"/>
      <c r="M19" s="727"/>
      <c r="N19" s="728"/>
      <c r="O19" s="729"/>
      <c r="P19" s="180">
        <v>8</v>
      </c>
      <c r="Q19" s="730">
        <v>16</v>
      </c>
      <c r="R19" s="731">
        <v>3</v>
      </c>
      <c r="S19" s="725" t="s">
        <v>101</v>
      </c>
      <c r="T19" s="732"/>
      <c r="U19" s="732"/>
      <c r="V19" s="733"/>
      <c r="W19" s="734"/>
      <c r="X19" s="721"/>
      <c r="Y19" s="721"/>
      <c r="Z19" s="722"/>
      <c r="AA19" s="735"/>
      <c r="AB19" s="736">
        <f>SUM(D19,H19,P19,T19,X19)</f>
        <v>8</v>
      </c>
      <c r="AC19" s="737">
        <f t="shared" ref="AC19" si="4">SUM(E19,I19,M19,Q19,U19,Y19)</f>
        <v>16</v>
      </c>
      <c r="AD19" s="736">
        <f t="shared" ref="AD19" si="5">SUM(F19,J19,N19,R19,V19,Z19)</f>
        <v>3</v>
      </c>
      <c r="AE19" s="738">
        <f t="shared" ref="AE19" si="6">SUM(AB19,AC19)</f>
        <v>24</v>
      </c>
      <c r="AF19" s="107" t="s">
        <v>488</v>
      </c>
      <c r="AG19" s="752" t="s">
        <v>151</v>
      </c>
    </row>
    <row r="20" spans="1:37" x14ac:dyDescent="0.2">
      <c r="A20" s="856" t="s">
        <v>449</v>
      </c>
      <c r="B20" s="335" t="s">
        <v>74</v>
      </c>
      <c r="C20" s="845" t="s">
        <v>450</v>
      </c>
      <c r="D20" s="386"/>
      <c r="E20" s="386"/>
      <c r="F20" s="387"/>
      <c r="G20" s="129"/>
      <c r="H20" s="180"/>
      <c r="I20" s="386"/>
      <c r="J20" s="387"/>
      <c r="K20" s="388"/>
      <c r="L20" s="386"/>
      <c r="M20" s="386"/>
      <c r="N20" s="387"/>
      <c r="O20" s="129"/>
      <c r="Q20" s="386"/>
      <c r="R20" s="387"/>
      <c r="S20" s="388"/>
      <c r="T20" s="386"/>
      <c r="U20" s="386"/>
      <c r="V20" s="387"/>
      <c r="W20" s="388"/>
      <c r="X20" s="386">
        <v>8</v>
      </c>
      <c r="Y20" s="386">
        <v>16</v>
      </c>
      <c r="Z20" s="387">
        <v>5</v>
      </c>
      <c r="AA20" s="711" t="s">
        <v>343</v>
      </c>
      <c r="AB20" s="96">
        <f>SUM(D20,H20,L20,P19,T20,X20)</f>
        <v>16</v>
      </c>
      <c r="AC20" s="547">
        <f t="shared" si="1"/>
        <v>16</v>
      </c>
      <c r="AD20" s="96">
        <f t="shared" si="2"/>
        <v>5</v>
      </c>
      <c r="AE20" s="717">
        <f t="shared" si="3"/>
        <v>32</v>
      </c>
      <c r="AF20" s="107" t="s">
        <v>488</v>
      </c>
      <c r="AG20" s="855" t="s">
        <v>499</v>
      </c>
    </row>
    <row r="21" spans="1:37" ht="13.5" thickBot="1" x14ac:dyDescent="0.25">
      <c r="A21" s="747" t="s">
        <v>365</v>
      </c>
      <c r="B21" s="499" t="s">
        <v>1</v>
      </c>
      <c r="C21" s="748" t="s">
        <v>364</v>
      </c>
      <c r="D21" s="500"/>
      <c r="E21" s="501"/>
      <c r="F21" s="502"/>
      <c r="G21" s="503"/>
      <c r="H21" s="79"/>
      <c r="I21" s="79"/>
      <c r="J21" s="79"/>
      <c r="K21" s="79"/>
      <c r="L21" s="501"/>
      <c r="M21" s="501"/>
      <c r="N21" s="502"/>
      <c r="O21" s="626"/>
      <c r="P21" s="126"/>
      <c r="Q21" s="447"/>
      <c r="R21" s="447"/>
      <c r="S21" s="447"/>
      <c r="T21" s="501">
        <v>8</v>
      </c>
      <c r="U21" s="501"/>
      <c r="V21" s="502">
        <v>3</v>
      </c>
      <c r="W21" s="740" t="s">
        <v>346</v>
      </c>
      <c r="X21" s="500"/>
      <c r="Y21" s="501"/>
      <c r="Z21" s="502"/>
      <c r="AA21" s="740"/>
      <c r="AB21" s="96">
        <f t="shared" ref="AB21" si="7">SUM(D21,H21,L21,P21,T21,X21)</f>
        <v>8</v>
      </c>
      <c r="AC21" s="547">
        <f t="shared" ref="AC21" si="8">SUM(E21,I21,M21,Q21,U21,Y21)</f>
        <v>0</v>
      </c>
      <c r="AD21" s="96">
        <f t="shared" ref="AD21" si="9">SUM(F21,J21,N21,R21,V21,Z21)</f>
        <v>3</v>
      </c>
      <c r="AE21" s="717">
        <f t="shared" ref="AE21" si="10">SUM(AB21,AC21)</f>
        <v>8</v>
      </c>
      <c r="AF21" s="107" t="s">
        <v>148</v>
      </c>
      <c r="AG21" s="107" t="s">
        <v>382</v>
      </c>
    </row>
    <row r="22" spans="1:37" s="6" customFormat="1" ht="15.75" customHeight="1" thickBot="1" x14ac:dyDescent="0.25">
      <c r="A22" s="535"/>
      <c r="B22" s="536"/>
      <c r="C22" s="137" t="s">
        <v>122</v>
      </c>
      <c r="D22" s="537">
        <f>SUM(D12:D21)</f>
        <v>8</v>
      </c>
      <c r="E22" s="537">
        <f>SUM(E12:E21)</f>
        <v>0</v>
      </c>
      <c r="F22" s="537">
        <f>SUM(F12:F21)</f>
        <v>2</v>
      </c>
      <c r="G22" s="537" t="s">
        <v>22</v>
      </c>
      <c r="H22" s="537">
        <f>SUM(H12:H21)</f>
        <v>0</v>
      </c>
      <c r="I22" s="537">
        <f>SUM(I12:I21)</f>
        <v>0</v>
      </c>
      <c r="J22" s="537">
        <f>SUM(J12:J21)</f>
        <v>0</v>
      </c>
      <c r="K22" s="537" t="s">
        <v>22</v>
      </c>
      <c r="L22" s="537">
        <f>SUM(L12:L21)</f>
        <v>16</v>
      </c>
      <c r="M22" s="537">
        <f>SUM(M12:M21)</f>
        <v>0</v>
      </c>
      <c r="N22" s="537">
        <f>SUM(N12:N21)</f>
        <v>4</v>
      </c>
      <c r="O22" s="537" t="s">
        <v>22</v>
      </c>
      <c r="P22" s="537">
        <f>SUM(P12:P21)</f>
        <v>16</v>
      </c>
      <c r="Q22" s="537">
        <f>SUM(Q12:Q21)</f>
        <v>32</v>
      </c>
      <c r="R22" s="537">
        <f>SUM(R12:R21)</f>
        <v>7</v>
      </c>
      <c r="S22" s="537" t="s">
        <v>22</v>
      </c>
      <c r="T22" s="537">
        <f>SUM(T12:T21)</f>
        <v>24</v>
      </c>
      <c r="U22" s="537">
        <f>SUM(U12:U21)</f>
        <v>16</v>
      </c>
      <c r="V22" s="537">
        <f>SUM(V12:V21)</f>
        <v>9</v>
      </c>
      <c r="W22" s="537" t="s">
        <v>22</v>
      </c>
      <c r="X22" s="537">
        <f t="shared" ref="X22:AE22" si="11">SUM(X12:X21)</f>
        <v>24</v>
      </c>
      <c r="Y22" s="537">
        <f t="shared" si="11"/>
        <v>24</v>
      </c>
      <c r="Z22" s="537">
        <f t="shared" si="11"/>
        <v>10</v>
      </c>
      <c r="AA22" s="537">
        <f t="shared" si="11"/>
        <v>0</v>
      </c>
      <c r="AB22" s="537">
        <f t="shared" si="11"/>
        <v>96</v>
      </c>
      <c r="AC22" s="537">
        <f t="shared" si="11"/>
        <v>72</v>
      </c>
      <c r="AD22" s="537">
        <f t="shared" si="11"/>
        <v>32</v>
      </c>
      <c r="AE22" s="537">
        <f t="shared" si="11"/>
        <v>168</v>
      </c>
      <c r="AF22" s="363"/>
      <c r="AG22" s="363"/>
    </row>
    <row r="23" spans="1:37" s="6" customFormat="1" ht="15.75" customHeight="1" thickBot="1" x14ac:dyDescent="0.25">
      <c r="A23" s="540"/>
      <c r="B23" s="541"/>
      <c r="C23" s="542" t="s">
        <v>123</v>
      </c>
      <c r="D23" s="231">
        <f>D10+D22</f>
        <v>56</v>
      </c>
      <c r="E23" s="231">
        <f>E10+E22</f>
        <v>64</v>
      </c>
      <c r="F23" s="231">
        <f>F10+F22</f>
        <v>29</v>
      </c>
      <c r="G23" s="231" t="s">
        <v>22</v>
      </c>
      <c r="H23" s="231">
        <f>H10+H22</f>
        <v>76</v>
      </c>
      <c r="I23" s="231">
        <f>I10+I22</f>
        <v>52</v>
      </c>
      <c r="J23" s="231">
        <f>J10+J22</f>
        <v>28</v>
      </c>
      <c r="K23" s="231" t="s">
        <v>22</v>
      </c>
      <c r="L23" s="231">
        <f>L10+L22</f>
        <v>104</v>
      </c>
      <c r="M23" s="231">
        <f>M10+M22</f>
        <v>36</v>
      </c>
      <c r="N23" s="231">
        <f>N10+N22</f>
        <v>28</v>
      </c>
      <c r="O23" s="231" t="s">
        <v>22</v>
      </c>
      <c r="P23" s="231">
        <f>P10+P22</f>
        <v>76</v>
      </c>
      <c r="Q23" s="231">
        <f>Q10+Q22</f>
        <v>76</v>
      </c>
      <c r="R23" s="231">
        <f>R10+R22</f>
        <v>27</v>
      </c>
      <c r="S23" s="231" t="s">
        <v>22</v>
      </c>
      <c r="T23" s="231">
        <f>T10+T22</f>
        <v>96</v>
      </c>
      <c r="U23" s="231">
        <f>U10+U22</f>
        <v>56</v>
      </c>
      <c r="V23" s="231">
        <f>V10+V22</f>
        <v>33</v>
      </c>
      <c r="W23" s="231" t="s">
        <v>22</v>
      </c>
      <c r="X23" s="231">
        <f>X10+X22</f>
        <v>64</v>
      </c>
      <c r="Y23" s="231">
        <f>Y10+Y22</f>
        <v>74</v>
      </c>
      <c r="Z23" s="231">
        <f>Z10+Z22</f>
        <v>27</v>
      </c>
      <c r="AA23" s="231" t="s">
        <v>22</v>
      </c>
      <c r="AB23" s="231">
        <f>AB10+AB22</f>
        <v>480</v>
      </c>
      <c r="AC23" s="231">
        <f>AC10+AC22</f>
        <v>372</v>
      </c>
      <c r="AD23" s="231">
        <f>AD10+AD22</f>
        <v>172</v>
      </c>
      <c r="AE23" s="231">
        <f>AE10+AE22</f>
        <v>852</v>
      </c>
      <c r="AF23" s="363"/>
      <c r="AG23" s="363"/>
    </row>
    <row r="24" spans="1:37" s="282" customFormat="1" ht="15.75" customHeight="1" x14ac:dyDescent="0.2">
      <c r="A24" s="274" t="s">
        <v>4</v>
      </c>
      <c r="B24" s="275"/>
      <c r="C24" s="276" t="s">
        <v>9</v>
      </c>
      <c r="D24" s="1003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5"/>
      <c r="T24" s="277"/>
      <c r="U24" s="278"/>
      <c r="V24" s="1006"/>
      <c r="W24" s="1007"/>
      <c r="X24" s="1007"/>
      <c r="Y24" s="1007"/>
      <c r="Z24" s="1007"/>
      <c r="AA24" s="1007"/>
      <c r="AB24" s="1007"/>
      <c r="AC24" s="1007"/>
      <c r="AD24" s="1007"/>
      <c r="AE24" s="1008"/>
      <c r="AF24" s="279"/>
      <c r="AG24" s="280"/>
      <c r="AH24" s="281"/>
      <c r="AI24" s="281"/>
      <c r="AJ24" s="281"/>
      <c r="AK24" s="281"/>
    </row>
    <row r="25" spans="1:37" s="4" customFormat="1" ht="15.75" customHeight="1" thickBot="1" x14ac:dyDescent="0.25">
      <c r="A25" s="221" t="s">
        <v>81</v>
      </c>
      <c r="B25" s="108" t="s">
        <v>1</v>
      </c>
      <c r="C25" s="243" t="s">
        <v>355</v>
      </c>
      <c r="D25" s="547"/>
      <c r="E25" s="547"/>
      <c r="F25" s="548" t="s">
        <v>22</v>
      </c>
      <c r="G25" s="391"/>
      <c r="H25" s="547"/>
      <c r="I25" s="547"/>
      <c r="J25" s="548" t="s">
        <v>22</v>
      </c>
      <c r="K25" s="391"/>
      <c r="L25" s="547"/>
      <c r="M25" s="547"/>
      <c r="N25" s="548" t="s">
        <v>22</v>
      </c>
      <c r="O25" s="391"/>
      <c r="P25" s="547"/>
      <c r="Q25" s="547"/>
      <c r="R25" s="548" t="s">
        <v>22</v>
      </c>
      <c r="S25" s="391"/>
      <c r="T25" s="547"/>
      <c r="U25" s="547"/>
      <c r="V25" s="548" t="s">
        <v>22</v>
      </c>
      <c r="W25" s="391"/>
      <c r="X25" s="547"/>
      <c r="Y25" s="547"/>
      <c r="Z25" s="548" t="s">
        <v>22</v>
      </c>
      <c r="AA25" s="387" t="s">
        <v>113</v>
      </c>
      <c r="AB25" s="549"/>
      <c r="AC25" s="549"/>
      <c r="AD25" s="548" t="s">
        <v>22</v>
      </c>
      <c r="AE25" s="550"/>
      <c r="AF25" s="98"/>
      <c r="AG25" s="99"/>
    </row>
    <row r="26" spans="1:37" s="282" customFormat="1" ht="16.350000000000001" customHeight="1" thickBot="1" x14ac:dyDescent="0.25">
      <c r="A26" s="283"/>
      <c r="B26" s="284"/>
      <c r="C26" s="675" t="s">
        <v>18</v>
      </c>
      <c r="D26" s="285">
        <v>0</v>
      </c>
      <c r="E26" s="286">
        <v>0</v>
      </c>
      <c r="F26" s="287">
        <v>0</v>
      </c>
      <c r="G26" s="287" t="str">
        <f>IF(SUM(G25:G25)=0,"",SUM(G25:G25))</f>
        <v/>
      </c>
      <c r="H26" s="288">
        <v>0</v>
      </c>
      <c r="I26" s="289">
        <v>0</v>
      </c>
      <c r="J26" s="290">
        <v>0</v>
      </c>
      <c r="K26" s="291"/>
      <c r="L26" s="287">
        <v>0</v>
      </c>
      <c r="M26" s="287">
        <v>0</v>
      </c>
      <c r="N26" s="287">
        <v>0</v>
      </c>
      <c r="O26" s="290"/>
      <c r="P26" s="292">
        <v>0</v>
      </c>
      <c r="Q26" s="287">
        <v>0</v>
      </c>
      <c r="R26" s="290">
        <v>0</v>
      </c>
      <c r="S26" s="291"/>
      <c r="T26" s="293">
        <v>0</v>
      </c>
      <c r="U26" s="294">
        <v>0</v>
      </c>
      <c r="V26" s="295">
        <v>0</v>
      </c>
      <c r="W26" s="296"/>
      <c r="X26" s="365">
        <v>0</v>
      </c>
      <c r="Y26" s="366">
        <v>0</v>
      </c>
      <c r="Z26" s="297">
        <v>0</v>
      </c>
      <c r="AA26" s="298"/>
      <c r="AB26" s="299">
        <f>SUM(D26,H26,L26,P26,T26,X26)</f>
        <v>0</v>
      </c>
      <c r="AC26" s="300">
        <v>0</v>
      </c>
      <c r="AD26" s="301">
        <v>0</v>
      </c>
      <c r="AE26" s="302" t="s">
        <v>22</v>
      </c>
      <c r="AF26" s="128"/>
      <c r="AG26" s="128"/>
    </row>
    <row r="27" spans="1:37" s="319" customFormat="1" ht="16.350000000000001" customHeight="1" thickBot="1" x14ac:dyDescent="0.3">
      <c r="A27" s="303"/>
      <c r="B27" s="304"/>
      <c r="C27" s="305" t="s">
        <v>28</v>
      </c>
      <c r="D27" s="306">
        <f>SUM(D23,D26)</f>
        <v>56</v>
      </c>
      <c r="E27" s="306">
        <f>SUM(E23,E26)</f>
        <v>64</v>
      </c>
      <c r="F27" s="307">
        <f>SUM(F23,F26)</f>
        <v>29</v>
      </c>
      <c r="G27" s="306"/>
      <c r="H27" s="306">
        <f>SUM(H23,H26)</f>
        <v>76</v>
      </c>
      <c r="I27" s="307">
        <f>SUM(I23,I26)</f>
        <v>52</v>
      </c>
      <c r="J27" s="308">
        <f>SUM(J23,J26)</f>
        <v>28</v>
      </c>
      <c r="K27" s="306"/>
      <c r="L27" s="309">
        <f>SUM(L23,L26)</f>
        <v>104</v>
      </c>
      <c r="M27" s="306">
        <f>SUM(M23,M26)</f>
        <v>36</v>
      </c>
      <c r="N27" s="307">
        <f>SUM(N23,N26)</f>
        <v>28</v>
      </c>
      <c r="O27" s="306"/>
      <c r="P27" s="306">
        <f>SUM(P23,P26)</f>
        <v>76</v>
      </c>
      <c r="Q27" s="309">
        <f>SUM(Q23,Q26)</f>
        <v>76</v>
      </c>
      <c r="R27" s="310">
        <f>SUM(R23,R26)</f>
        <v>27</v>
      </c>
      <c r="S27" s="306"/>
      <c r="T27" s="311">
        <f>SUM(T23,T26)</f>
        <v>96</v>
      </c>
      <c r="U27" s="306">
        <f>SUM(U23,U26)</f>
        <v>56</v>
      </c>
      <c r="V27" s="312">
        <f>SUM(V23,V26)</f>
        <v>33</v>
      </c>
      <c r="W27" s="312"/>
      <c r="X27" s="367">
        <f>SUM(X23,X26)</f>
        <v>64</v>
      </c>
      <c r="Y27" s="368">
        <f>SUM(Y23,Y26)</f>
        <v>74</v>
      </c>
      <c r="Z27" s="313">
        <f>SUM(Z23,Z26)</f>
        <v>27</v>
      </c>
      <c r="AA27" s="312"/>
      <c r="AB27" s="314">
        <f>SUM(AB23,AB26)</f>
        <v>480</v>
      </c>
      <c r="AC27" s="315">
        <f>SUM(AC23,AC26)</f>
        <v>372</v>
      </c>
      <c r="AD27" s="316">
        <f>SUM(AD23,AD26)</f>
        <v>172</v>
      </c>
      <c r="AE27" s="317">
        <f>SUM(AB27,AC27)</f>
        <v>852</v>
      </c>
      <c r="AF27" s="318"/>
      <c r="AG27" s="318"/>
    </row>
    <row r="28" spans="1:37" s="282" customFormat="1" ht="16.350000000000001" customHeight="1" thickBot="1" x14ac:dyDescent="0.25">
      <c r="A28" s="937"/>
      <c r="B28" s="938"/>
      <c r="C28" s="938"/>
      <c r="D28" s="938"/>
      <c r="E28" s="938"/>
      <c r="F28" s="938"/>
      <c r="G28" s="938"/>
      <c r="H28" s="938"/>
      <c r="I28" s="938"/>
      <c r="J28" s="938"/>
      <c r="K28" s="938"/>
      <c r="L28" s="938"/>
      <c r="M28" s="938"/>
      <c r="N28" s="938"/>
      <c r="O28" s="938"/>
      <c r="P28" s="938"/>
      <c r="Q28" s="938"/>
      <c r="R28" s="938"/>
      <c r="S28" s="938"/>
      <c r="T28" s="938"/>
      <c r="U28" s="939"/>
      <c r="V28" s="551"/>
      <c r="W28" s="552"/>
      <c r="X28" s="552"/>
      <c r="Y28" s="552"/>
      <c r="Z28" s="552"/>
      <c r="AA28" s="553"/>
      <c r="AB28" s="553"/>
      <c r="AC28" s="553"/>
      <c r="AD28" s="553"/>
      <c r="AE28" s="554"/>
      <c r="AF28" s="128"/>
      <c r="AG28" s="128"/>
    </row>
    <row r="29" spans="1:37" s="175" customFormat="1" ht="15.95" customHeight="1" thickTop="1" thickBot="1" x14ac:dyDescent="0.25">
      <c r="A29" s="658" t="s">
        <v>5</v>
      </c>
      <c r="B29" s="606"/>
      <c r="C29" s="607" t="s">
        <v>369</v>
      </c>
      <c r="D29" s="608"/>
      <c r="E29" s="608"/>
      <c r="F29" s="608"/>
      <c r="G29" s="608"/>
      <c r="H29" s="608"/>
      <c r="I29" s="608"/>
      <c r="J29" s="608"/>
      <c r="K29" s="608"/>
      <c r="L29" s="608"/>
      <c r="M29" s="608"/>
      <c r="N29" s="609"/>
      <c r="O29" s="609"/>
      <c r="P29" s="609"/>
      <c r="Q29" s="609"/>
      <c r="R29" s="609"/>
      <c r="S29" s="609"/>
      <c r="T29" s="609"/>
      <c r="U29" s="609"/>
      <c r="V29" s="609"/>
      <c r="W29" s="609"/>
      <c r="X29" s="609"/>
      <c r="Y29" s="609"/>
      <c r="Z29" s="609"/>
      <c r="AA29" s="610"/>
      <c r="AB29" s="973"/>
      <c r="AC29" s="974"/>
      <c r="AD29" s="974"/>
      <c r="AE29" s="975"/>
    </row>
    <row r="30" spans="1:37" s="128" customFormat="1" ht="15.75" customHeight="1" thickTop="1" x14ac:dyDescent="0.2">
      <c r="A30" s="866" t="s">
        <v>73</v>
      </c>
      <c r="B30" s="324" t="s">
        <v>1</v>
      </c>
      <c r="C30" s="865" t="s">
        <v>26</v>
      </c>
      <c r="D30" s="325"/>
      <c r="E30" s="326"/>
      <c r="F30" s="326"/>
      <c r="G30" s="327"/>
      <c r="H30" s="328"/>
      <c r="I30" s="329"/>
      <c r="J30" s="326"/>
      <c r="K30" s="330"/>
      <c r="L30" s="325"/>
      <c r="M30" s="326"/>
      <c r="N30" s="326"/>
      <c r="O30" s="327"/>
      <c r="P30" s="328"/>
      <c r="Q30" s="329">
        <v>160</v>
      </c>
      <c r="R30" s="326">
        <v>5</v>
      </c>
      <c r="S30" s="331" t="s">
        <v>101</v>
      </c>
      <c r="T30" s="332"/>
      <c r="U30" s="107"/>
      <c r="V30" s="107"/>
      <c r="W30" s="333"/>
      <c r="X30" s="98"/>
      <c r="Y30" s="107"/>
      <c r="Z30" s="107"/>
      <c r="AA30" s="333"/>
      <c r="AB30" s="334">
        <f t="shared" ref="AB30:AD31" si="12">SUM(D30,H30,L30,P30,T30,X30)</f>
        <v>0</v>
      </c>
      <c r="AC30" s="335">
        <f t="shared" si="12"/>
        <v>160</v>
      </c>
      <c r="AD30" s="335">
        <f t="shared" si="12"/>
        <v>5</v>
      </c>
      <c r="AE30" s="745">
        <f t="shared" ref="AE30:AE31" si="13">SUM(AB30,AC30)</f>
        <v>160</v>
      </c>
      <c r="AF30" s="855" t="s">
        <v>489</v>
      </c>
      <c r="AG30" s="107" t="s">
        <v>150</v>
      </c>
    </row>
    <row r="31" spans="1:37" s="128" customFormat="1" x14ac:dyDescent="0.2">
      <c r="A31" s="867" t="s">
        <v>435</v>
      </c>
      <c r="B31" s="324" t="s">
        <v>1</v>
      </c>
      <c r="C31" s="865" t="s">
        <v>436</v>
      </c>
      <c r="D31" s="325"/>
      <c r="E31" s="326"/>
      <c r="F31" s="326"/>
      <c r="G31" s="327"/>
      <c r="H31" s="328"/>
      <c r="I31" s="329"/>
      <c r="J31" s="326"/>
      <c r="K31" s="330"/>
      <c r="L31" s="325"/>
      <c r="M31" s="326"/>
      <c r="N31" s="326"/>
      <c r="O31" s="327"/>
      <c r="P31" s="328"/>
      <c r="Q31" s="329"/>
      <c r="R31" s="326"/>
      <c r="S31" s="331"/>
      <c r="T31" s="336"/>
      <c r="U31" s="337"/>
      <c r="V31" s="337"/>
      <c r="W31" s="338"/>
      <c r="X31" s="273"/>
      <c r="Y31" s="339">
        <v>80</v>
      </c>
      <c r="Z31" s="339">
        <v>3</v>
      </c>
      <c r="AA31" s="340" t="s">
        <v>101</v>
      </c>
      <c r="AB31" s="334">
        <f t="shared" si="12"/>
        <v>0</v>
      </c>
      <c r="AC31" s="335">
        <f t="shared" si="12"/>
        <v>80</v>
      </c>
      <c r="AD31" s="335">
        <f t="shared" si="12"/>
        <v>3</v>
      </c>
      <c r="AE31" s="745">
        <f t="shared" si="13"/>
        <v>80</v>
      </c>
      <c r="AF31" s="855" t="s">
        <v>489</v>
      </c>
      <c r="AG31" s="107" t="s">
        <v>150</v>
      </c>
    </row>
    <row r="32" spans="1:37" s="620" customFormat="1" ht="15.75" customHeight="1" thickBot="1" x14ac:dyDescent="0.25">
      <c r="A32" s="341"/>
      <c r="B32" s="611"/>
      <c r="C32" s="611" t="s">
        <v>351</v>
      </c>
      <c r="D32" s="612">
        <f>SUM(D30:D31)</f>
        <v>0</v>
      </c>
      <c r="E32" s="611">
        <f t="shared" ref="E32:F32" si="14">SUM(E30:E31)</f>
        <v>0</v>
      </c>
      <c r="F32" s="611">
        <f t="shared" si="14"/>
        <v>0</v>
      </c>
      <c r="G32" s="611"/>
      <c r="H32" s="611">
        <f t="shared" ref="H32:J32" si="15">SUM(H30:H31)</f>
        <v>0</v>
      </c>
      <c r="I32" s="611">
        <f t="shared" si="15"/>
        <v>0</v>
      </c>
      <c r="J32" s="611">
        <f t="shared" si="15"/>
        <v>0</v>
      </c>
      <c r="K32" s="613"/>
      <c r="L32" s="614">
        <f t="shared" ref="L32:N32" si="16">SUM(L30:L31)</f>
        <v>0</v>
      </c>
      <c r="M32" s="611">
        <f t="shared" si="16"/>
        <v>0</v>
      </c>
      <c r="N32" s="611">
        <f t="shared" si="16"/>
        <v>0</v>
      </c>
      <c r="O32" s="613"/>
      <c r="P32" s="614">
        <f t="shared" ref="P32:R32" si="17">SUM(P30:P31)</f>
        <v>0</v>
      </c>
      <c r="Q32" s="611">
        <f t="shared" si="17"/>
        <v>160</v>
      </c>
      <c r="R32" s="611">
        <f t="shared" si="17"/>
        <v>5</v>
      </c>
      <c r="S32" s="613"/>
      <c r="T32" s="614">
        <f t="shared" ref="T32:V32" si="18">SUM(T30:T31)</f>
        <v>0</v>
      </c>
      <c r="U32" s="611">
        <f t="shared" si="18"/>
        <v>0</v>
      </c>
      <c r="V32" s="615">
        <f t="shared" si="18"/>
        <v>0</v>
      </c>
      <c r="W32" s="616"/>
      <c r="X32" s="617">
        <f t="shared" ref="X32:Z32" si="19">SUM(X30:X31)</f>
        <v>0</v>
      </c>
      <c r="Y32" s="615">
        <f t="shared" si="19"/>
        <v>80</v>
      </c>
      <c r="Z32" s="615">
        <f t="shared" si="19"/>
        <v>3</v>
      </c>
      <c r="AA32" s="618"/>
      <c r="AB32" s="617">
        <f t="shared" ref="AB32:AD32" si="20">SUM(AB30:AB31)</f>
        <v>0</v>
      </c>
      <c r="AC32" s="615">
        <f t="shared" si="20"/>
        <v>240</v>
      </c>
      <c r="AD32" s="615">
        <f t="shared" si="20"/>
        <v>8</v>
      </c>
      <c r="AE32" s="619">
        <f>SUM(AB32,AC32)</f>
        <v>240</v>
      </c>
    </row>
    <row r="33" spans="1:33" s="620" customFormat="1" ht="21.95" customHeight="1" thickBot="1" x14ac:dyDescent="0.25">
      <c r="A33" s="540"/>
      <c r="B33" s="541"/>
      <c r="C33" s="621" t="s">
        <v>352</v>
      </c>
      <c r="D33" s="231">
        <f>SUM(D23,D26)</f>
        <v>56</v>
      </c>
      <c r="E33" s="231">
        <f>SUM(E23,E26)</f>
        <v>64</v>
      </c>
      <c r="F33" s="231">
        <f>SUM(F23,F26,F32)</f>
        <v>29</v>
      </c>
      <c r="G33" s="543" t="s">
        <v>22</v>
      </c>
      <c r="H33" s="231">
        <f>SUM(H23,H26)</f>
        <v>76</v>
      </c>
      <c r="I33" s="231">
        <f>SUM(I23,I26)</f>
        <v>52</v>
      </c>
      <c r="J33" s="231">
        <f>SUM(J23,J26,J32)</f>
        <v>28</v>
      </c>
      <c r="K33" s="543" t="s">
        <v>22</v>
      </c>
      <c r="L33" s="231">
        <f>SUM(L23,L26)</f>
        <v>104</v>
      </c>
      <c r="M33" s="231">
        <f>SUM(M23,M26)</f>
        <v>36</v>
      </c>
      <c r="N33" s="231">
        <f>SUM(N23,N26,N32)</f>
        <v>28</v>
      </c>
      <c r="O33" s="543" t="s">
        <v>22</v>
      </c>
      <c r="P33" s="231">
        <f>SUM(P23,P26)</f>
        <v>76</v>
      </c>
      <c r="Q33" s="231">
        <f>SUM(Q23,Q26)</f>
        <v>76</v>
      </c>
      <c r="R33" s="231">
        <f>SUM(R23,R26,R32)</f>
        <v>32</v>
      </c>
      <c r="S33" s="543" t="s">
        <v>22</v>
      </c>
      <c r="T33" s="544">
        <f>SUM(T23,T26)</f>
        <v>96</v>
      </c>
      <c r="U33" s="231">
        <f>SUM(U23,U26)</f>
        <v>56</v>
      </c>
      <c r="V33" s="231">
        <f>SUM(V23,V26,V32)</f>
        <v>33</v>
      </c>
      <c r="W33" s="543" t="s">
        <v>22</v>
      </c>
      <c r="X33" s="231">
        <f>SUM(X23,X26)</f>
        <v>64</v>
      </c>
      <c r="Y33" s="231">
        <f>SUM(Y23,Y26)</f>
        <v>74</v>
      </c>
      <c r="Z33" s="231">
        <f>SUM(Z23,Z26,Z32)</f>
        <v>30</v>
      </c>
      <c r="AA33" s="543" t="s">
        <v>22</v>
      </c>
      <c r="AB33" s="622">
        <f>SUM(AB23,AB26)</f>
        <v>480</v>
      </c>
      <c r="AC33" s="623">
        <f>SUM(AC23,AC26)</f>
        <v>372</v>
      </c>
      <c r="AD33" s="704">
        <f>SUM(AD23,AD26,AD32)</f>
        <v>180</v>
      </c>
      <c r="AE33" s="624">
        <f>SUM(AB33,AC33)</f>
        <v>852</v>
      </c>
      <c r="AF33" s="363"/>
      <c r="AG33" s="363"/>
    </row>
    <row r="34" spans="1:33" s="4" customFormat="1" ht="15.75" customHeight="1" x14ac:dyDescent="0.2">
      <c r="A34" s="920"/>
      <c r="B34" s="921"/>
      <c r="C34" s="921"/>
      <c r="D34" s="921"/>
      <c r="E34" s="921"/>
      <c r="F34" s="921"/>
      <c r="G34" s="921"/>
      <c r="H34" s="921"/>
      <c r="I34" s="921"/>
      <c r="J34" s="921"/>
      <c r="K34" s="921"/>
      <c r="L34" s="921"/>
      <c r="M34" s="921"/>
      <c r="N34" s="921"/>
      <c r="O34" s="921"/>
      <c r="P34" s="921"/>
      <c r="Q34" s="921"/>
      <c r="R34" s="921"/>
      <c r="S34" s="922"/>
      <c r="T34" s="248"/>
      <c r="U34" s="248"/>
      <c r="V34" s="248"/>
      <c r="W34" s="248"/>
      <c r="X34" s="248"/>
      <c r="Y34" s="642"/>
      <c r="Z34" s="642"/>
      <c r="AA34" s="642"/>
      <c r="AB34" s="249"/>
      <c r="AC34" s="249"/>
      <c r="AD34" s="249"/>
      <c r="AE34" s="250"/>
      <c r="AF34" s="128"/>
      <c r="AG34" s="128"/>
    </row>
    <row r="35" spans="1:33" x14ac:dyDescent="0.2">
      <c r="A35" s="1023"/>
      <c r="B35" s="957"/>
      <c r="C35" s="957"/>
      <c r="D35" s="957"/>
      <c r="E35" s="957"/>
      <c r="F35" s="957"/>
      <c r="G35" s="957"/>
      <c r="H35" s="957"/>
      <c r="I35" s="957"/>
      <c r="J35" s="957"/>
      <c r="K35" s="957"/>
      <c r="L35" s="957"/>
      <c r="M35" s="957"/>
      <c r="N35" s="957"/>
      <c r="O35" s="957"/>
      <c r="P35" s="957"/>
      <c r="Q35" s="957"/>
      <c r="R35" s="957"/>
      <c r="S35" s="957"/>
      <c r="T35" s="248"/>
      <c r="U35" s="248"/>
      <c r="V35" s="248"/>
      <c r="W35" s="248"/>
      <c r="X35" s="248"/>
      <c r="Y35" s="248"/>
      <c r="Z35" s="248"/>
      <c r="AA35" s="248"/>
      <c r="AB35" s="249"/>
      <c r="AC35" s="249"/>
      <c r="AD35" s="249"/>
      <c r="AE35" s="250"/>
      <c r="AF35" s="79"/>
      <c r="AG35" s="79"/>
    </row>
    <row r="36" spans="1:33" ht="13.5" thickBot="1" x14ac:dyDescent="0.25">
      <c r="A36" s="997" t="s">
        <v>24</v>
      </c>
      <c r="B36" s="998"/>
      <c r="C36" s="998"/>
      <c r="D36" s="998"/>
      <c r="E36" s="998"/>
      <c r="F36" s="998"/>
      <c r="G36" s="998"/>
      <c r="H36" s="998"/>
      <c r="I36" s="998"/>
      <c r="J36" s="998"/>
      <c r="K36" s="998"/>
      <c r="L36" s="998"/>
      <c r="M36" s="998"/>
      <c r="N36" s="998"/>
      <c r="O36" s="998"/>
      <c r="P36" s="998"/>
      <c r="Q36" s="998"/>
      <c r="R36" s="998"/>
      <c r="S36" s="998"/>
      <c r="T36" s="251"/>
      <c r="U36" s="251"/>
      <c r="V36" s="251"/>
      <c r="W36" s="251"/>
      <c r="X36" s="251"/>
      <c r="Y36" s="251"/>
      <c r="Z36" s="251"/>
      <c r="AA36" s="251"/>
      <c r="AB36" s="249"/>
      <c r="AC36" s="249"/>
      <c r="AD36" s="249"/>
      <c r="AE36" s="250"/>
      <c r="AF36" s="79"/>
      <c r="AG36" s="79"/>
    </row>
    <row r="37" spans="1:33" s="128" customFormat="1" ht="15.75" customHeight="1" x14ac:dyDescent="0.2">
      <c r="A37" s="438"/>
      <c r="B37" s="439"/>
      <c r="C37" s="440" t="s">
        <v>19</v>
      </c>
      <c r="D37" s="941"/>
      <c r="E37" s="942"/>
      <c r="F37" s="943"/>
      <c r="G37" s="556" t="str">
        <f>IF(COUNTIF(G$12:G$32,"A")+COUNTIF(BÜIGSZAK!G$11:G$78,"A")=0,"0",COUNTIF(G$12:G$32,"A")+COUNTIF(BÜIGSZAK!G$11:G$78,"A"))</f>
        <v>0</v>
      </c>
      <c r="H37" s="394" t="str">
        <f>IF(COUNTIF(I12:I28,"A")=0,"",COUNTIF(I12:I28,"A"))</f>
        <v/>
      </c>
      <c r="I37" s="395"/>
      <c r="J37" s="396"/>
      <c r="K37" s="556" t="str">
        <f>IF(COUNTIF(K$12:K$32,"A")+COUNTIF(BÜIGSZAK!K$11:K$78,"A")=0,"0",COUNTIF(K$12:K$32,"A")+COUNTIF(BÜIGSZAK!K$11:K$78,"A"))</f>
        <v>0</v>
      </c>
      <c r="L37" s="394"/>
      <c r="M37" s="395"/>
      <c r="N37" s="396"/>
      <c r="O37" s="556" t="str">
        <f>IF(COUNTIF(O$12:O$32,"A")+COUNTIF(BÜIGSZAK!O$11:O$78,"A")=0,"0",COUNTIF(O$12:O$32,"A")+COUNTIF(BÜIGSZAK!O$11:O$78,"A"))</f>
        <v>0</v>
      </c>
      <c r="P37" s="394"/>
      <c r="Q37" s="395"/>
      <c r="R37" s="396"/>
      <c r="S37" s="556" t="str">
        <f>IF(COUNTIF(S$12:S$32,"A")+COUNTIF(BÜIGSZAK!S$11:S$78,"A")=0,"0",COUNTIF(S$12:S$32,"A")+COUNTIF(BÜIGSZAK!S$11:S$78,"A"))</f>
        <v>0</v>
      </c>
      <c r="T37" s="394" t="str">
        <f>IF(COUNTIF(U12:U28,"A")=0,"",COUNTIF(U12:U28,"A"))</f>
        <v/>
      </c>
      <c r="U37" s="395"/>
      <c r="V37" s="396"/>
      <c r="W37" s="556" t="str">
        <f>IF(COUNTIF(W$12:W$32,"A")+COUNTIF(BÜIGSZAK!W$11:W$78,"A")=0,"0",COUNTIF(W$12:W$32,"A")+COUNTIF(BÜIGSZAK!W$11:W$78,"A"))</f>
        <v>0</v>
      </c>
      <c r="X37" s="394" t="str">
        <f>IF(COUNTIF(Y12:Y28,"A")=0,"",COUNTIF(Y12:Y28,"A"))</f>
        <v/>
      </c>
      <c r="Y37" s="395"/>
      <c r="Z37" s="396"/>
      <c r="AA37" s="556" t="str">
        <f>IF(COUNTIF(AA$12:AA$32,"A")+COUNTIF(BÜIGSZAK!AA$11:AA$78,"A")=0,"0",COUNTIF(AA$12:AA$32,"A")+COUNTIF(BÜIGSZAK!AA$11:AA$78,"A"))</f>
        <v>0</v>
      </c>
      <c r="AB37" s="397"/>
      <c r="AC37" s="398"/>
      <c r="AD37" s="398"/>
      <c r="AE37" s="399">
        <f>SUM(G37,K37,O37,S37,W37,AA37)</f>
        <v>0</v>
      </c>
    </row>
    <row r="38" spans="1:33" s="128" customFormat="1" ht="15.75" customHeight="1" x14ac:dyDescent="0.2">
      <c r="A38" s="400"/>
      <c r="B38" s="401"/>
      <c r="C38" s="402" t="s">
        <v>20</v>
      </c>
      <c r="D38" s="944"/>
      <c r="E38" s="945"/>
      <c r="F38" s="946"/>
      <c r="G38" s="557" t="str">
        <f>IF(COUNTIF(G$12:G$32,"B")+COUNTIF(BÜIGSZAK!G$11:G$78,"B")=0,"0",COUNTIF(G$12:G$32,"B")+COUNTIF(BÜIGSZAK!G$11:G$78,"B"))</f>
        <v>0</v>
      </c>
      <c r="H38" s="404" t="str">
        <f>IF(COUNTIF(I12:I28,"B")=0,"",COUNTIF(I12:I28,"B"))</f>
        <v/>
      </c>
      <c r="I38" s="405"/>
      <c r="J38" s="406"/>
      <c r="K38" s="557" t="str">
        <f>IF(COUNTIF(K$12:K$32,"B")+COUNTIF(BÜIGSZAK!K$11:K$78,"B")=0,"0",COUNTIF(K$12:K$32,"B")+COUNTIF(BÜIGSZAK!K$11:K$78,"B"))</f>
        <v>0</v>
      </c>
      <c r="L38" s="404"/>
      <c r="M38" s="405"/>
      <c r="N38" s="406"/>
      <c r="O38" s="557" t="str">
        <f>IF(COUNTIF(O$12:O$32,"B")+COUNTIF(BÜIGSZAK!O$11:O$78,"B")=0,"0",COUNTIF(O$12:O$32,"B")+COUNTIF(BÜIGSZAK!O$11:O$78,"B"))</f>
        <v>0</v>
      </c>
      <c r="P38" s="404"/>
      <c r="Q38" s="405"/>
      <c r="R38" s="406"/>
      <c r="S38" s="557" t="str">
        <f>IF(COUNTIF(S$12:S$32,"B")+COUNTIF(BÜIGSZAK!S$11:S$78,"B")=0,"0",COUNTIF(S$12:S$32,"B")+COUNTIF(BÜIGSZAK!S$11:S$78,"B"))</f>
        <v>0</v>
      </c>
      <c r="T38" s="404" t="str">
        <f>IF(COUNTIF(U12:U28,"B")=0,"",COUNTIF(U12:U28,"B"))</f>
        <v/>
      </c>
      <c r="U38" s="405"/>
      <c r="V38" s="406"/>
      <c r="W38" s="557" t="str">
        <f>IF(COUNTIF(W$12:W$32,"B")+COUNTIF(BÜIGSZAK!W$11:W$78,"B")=0,"0",COUNTIF(W$12:W$32,"B")+COUNTIF(BÜIGSZAK!W$11:W$78,"B"))</f>
        <v>0</v>
      </c>
      <c r="X38" s="404" t="str">
        <f>IF(COUNTIF(Y12:Y28,"B")=0,"",COUNTIF(Y12:Y28,"B"))</f>
        <v/>
      </c>
      <c r="Y38" s="405"/>
      <c r="Z38" s="406"/>
      <c r="AA38" s="557" t="str">
        <f>IF(COUNTIF(AA$12:AA$32,"B")+COUNTIF(BÜIGSZAK!AA$11:AA$78,"B")=0,"0",COUNTIF(AA$12:AA$32,"B")+COUNTIF(BÜIGSZAK!AA$11:AA$78,"B"))</f>
        <v>0</v>
      </c>
      <c r="AB38" s="407"/>
      <c r="AC38" s="408"/>
      <c r="AD38" s="408"/>
      <c r="AE38" s="409">
        <f t="shared" ref="AE38:AE46" si="21">SUM(G38,K38,O38,S38,W38,AA38)</f>
        <v>0</v>
      </c>
    </row>
    <row r="39" spans="1:33" s="128" customFormat="1" ht="15.75" customHeight="1" x14ac:dyDescent="0.2">
      <c r="A39" s="400"/>
      <c r="B39" s="401"/>
      <c r="C39" s="402" t="s">
        <v>356</v>
      </c>
      <c r="D39" s="944"/>
      <c r="E39" s="945"/>
      <c r="F39" s="946"/>
      <c r="G39" s="557">
        <f>IF(COUNTIF(G$12:G$32,"ÉÉ")+COUNTIF(G$12:G$32,"ÉÉ(Z)")+COUNTIF(BÜIGSZAK!G$11:G$78,"ÉÉ")+COUNTIF(BÜIGSZAK!G$11:G$78,"ÉÉ(Z)")=0,"0",COUNTIF(G$12:G$32,"ÉÉ")+COUNTIF(G$12:G$32,"ÉÉ(Z)")+COUNTIF(BÜIGSZAK!G$11:G$78,"ÉÉ")+COUNTIF(BÜIGSZAK!G$11:G$78,"ÉÉ(Z)"))</f>
        <v>4</v>
      </c>
      <c r="H39" s="404" t="str">
        <f>IF(COUNTIF(I12:I28,"ÉÉ")=0,"",COUNTIF(I12:I28,"ÉÉ"))</f>
        <v/>
      </c>
      <c r="I39" s="405"/>
      <c r="J39" s="406"/>
      <c r="K39" s="557">
        <f>IF(COUNTIF(K$12:K$32,"ÉÉ")+COUNTIF(K$12:K$32,"ÉÉ(Z)")+COUNTIF(BÜIGSZAK!K$11:K$78,"ÉÉ")+COUNTIF(BÜIGSZAK!K$11:K$78,"ÉÉ(Z)")=0,"0",COUNTIF(K$12:K$32,"ÉÉ")+COUNTIF(K$12:K$32,"ÉÉ(Z)")+COUNTIF(BÜIGSZAK!K$11:K$78,"ÉÉ")+COUNTIF(BÜIGSZAK!K$11:K$78,"ÉÉ(Z)"))</f>
        <v>1</v>
      </c>
      <c r="L39" s="404"/>
      <c r="M39" s="405"/>
      <c r="N39" s="406"/>
      <c r="O39" s="557">
        <f>IF(COUNTIF(O$12:O$32,"ÉÉ")+COUNTIF(O$12:O$32,"ÉÉ(Z)")+COUNTIF(BÜIGSZAK!O$11:O$78,"ÉÉ")+COUNTIF(BÜIGSZAK!O$11:O$78,"ÉÉ(Z)")=0,"0",COUNTIF(O$12:O$32,"ÉÉ")+COUNTIF(O$12:O$32,"ÉÉ(Z)")+COUNTIF(BÜIGSZAK!O$11:O$78,"ÉÉ")+COUNTIF(BÜIGSZAK!O$11:O$78,"ÉÉ(Z)"))</f>
        <v>1</v>
      </c>
      <c r="P39" s="404"/>
      <c r="Q39" s="405"/>
      <c r="R39" s="406"/>
      <c r="S39" s="557">
        <f>IF(COUNTIF(S$12:S$32,"ÉÉ")+COUNTIF(S$12:S$32,"ÉÉ(Z)")+COUNTIF(BÜIGSZAK!S$11:S$78,"ÉÉ")+COUNTIF(BÜIGSZAK!S$11:S$78,"ÉÉ(Z)")=0,"0",COUNTIF(S$12:S$32,"ÉÉ")+COUNTIF(S$12:S$32,"ÉÉ(Z)")+COUNTIF(BÜIGSZAK!S$11:S$78,"ÉÉ")+COUNTIF(BÜIGSZAK!S$11:S$78,"ÉÉ(Z)"))</f>
        <v>3</v>
      </c>
      <c r="T39" s="404" t="str">
        <f>IF(COUNTIF(U12:U28,"ÉÉ")=0,"",COUNTIF(U12:U28,"ÉÉ"))</f>
        <v/>
      </c>
      <c r="U39" s="405"/>
      <c r="V39" s="406"/>
      <c r="W39" s="557">
        <f>IF(COUNTIF(W$12:W$32,"ÉÉ")+COUNTIF(W$12:W$32,"ÉÉ(Z)")+COUNTIF(BÜIGSZAK!W$11:W$78,"ÉÉ")+COUNTIF(BÜIGSZAK!W$11:W$78,"ÉÉ(Z)")=0,"0",COUNTIF(W$12:W$32,"ÉÉ")+COUNTIF(W$12:W$32,"ÉÉ(Z)")+COUNTIF(BÜIGSZAK!W$11:W$78,"ÉÉ")+COUNTIF(BÜIGSZAK!W$11:W$78,"ÉÉ(Z)"))</f>
        <v>2</v>
      </c>
      <c r="X39" s="404" t="str">
        <f>IF(COUNTIF(Y12:Y28,"ÉÉ")=0,"",COUNTIF(Y12:Y28,"ÉÉ"))</f>
        <v/>
      </c>
      <c r="Y39" s="405"/>
      <c r="Z39" s="406"/>
      <c r="AA39" s="557">
        <f>IF(COUNTIF(AA$12:AA$32,"ÉÉ")+COUNTIF(AA$12:AA$32,"ÉÉ(Z)")+COUNTIF(BÜIGSZAK!AA$11:AA$78,"ÉÉ")+COUNTIF(BÜIGSZAK!AA$11:AA$78,"ÉÉ(Z)")=0,"0",COUNTIF(AA$12:AA$32,"ÉÉ")+COUNTIF(AA$12:AA$32,"ÉÉ(Z)")+COUNTIF(BÜIGSZAK!AA$11:AA$78,"ÉÉ")+COUNTIF(BÜIGSZAK!AA$11:AA$78,"ÉÉ(Z)"))</f>
        <v>2</v>
      </c>
      <c r="AB39" s="407"/>
      <c r="AC39" s="408"/>
      <c r="AD39" s="408"/>
      <c r="AE39" s="409">
        <f t="shared" si="21"/>
        <v>13</v>
      </c>
    </row>
    <row r="40" spans="1:33" s="128" customFormat="1" ht="15.75" customHeight="1" x14ac:dyDescent="0.2">
      <c r="A40" s="400"/>
      <c r="B40" s="401"/>
      <c r="C40" s="402" t="s">
        <v>357</v>
      </c>
      <c r="D40" s="944"/>
      <c r="E40" s="945"/>
      <c r="F40" s="946"/>
      <c r="G40" s="557">
        <f>IF(COUNTIF(G$12:G$32,"GYJ")+COUNTIF(G$12:G$32,"GYJ(Z)")+COUNTIF(BÜIGSZAK!G$11:G$78,"GYJ")+COUNTIF(BÜIGSZAK!G$11:G$78,"GYJ(Z)")=0,"0",COUNTIF(G$12:G$32,"GYJ")+COUNTIF(G$12:G$32,"GYJ(Z)")+COUNTIF(BÜIGSZAK!G$11:G$78,"GYJ")+COUNTIF(BÜIGSZAK!G$11:G$78,"GYJ(Z)"))</f>
        <v>1</v>
      </c>
      <c r="H40" s="404" t="str">
        <f>IF(COUNTIF(I12:I28,"GYJ")=0,"",COUNTIF(I12:I28,"GYJ"))</f>
        <v/>
      </c>
      <c r="I40" s="405"/>
      <c r="J40" s="406"/>
      <c r="K40" s="557">
        <f>IF(COUNTIF(K$12:K$32,"GYJ")+COUNTIF(K$12:K$32,"GYJ(Z)")+COUNTIF(BÜIGSZAK!K$11:K$78,"GYJ")+COUNTIF(BÜIGSZAK!K$11:K$78,"GYJ(Z)")=0,"0",COUNTIF(K$12:K$32,"GYJ")+COUNTIF(K$12:K$32,"GYJ(Z)")+COUNTIF(BÜIGSZAK!K$11:K$78,"GYJ")+COUNTIF(BÜIGSZAK!K$11:K$78,"GYJ(Z)"))</f>
        <v>4</v>
      </c>
      <c r="L40" s="404"/>
      <c r="M40" s="405"/>
      <c r="N40" s="406"/>
      <c r="O40" s="557">
        <f>IF(COUNTIF(O$12:O$32,"GYJ")+COUNTIF(O$12:O$32,"GYJ(Z)")+COUNTIF(BÜIGSZAK!O$11:O$78,"GYJ")+COUNTIF(BÜIGSZAK!O$11:O$78,"GYJ(Z)")=0,"0",COUNTIF(O$12:O$32,"GYJ")+COUNTIF(O$12:O$32,"GYJ(Z)")+COUNTIF(BÜIGSZAK!O$11:O$78,"GYJ")+COUNTIF(BÜIGSZAK!O$11:O$78,"GYJ(Z)"))</f>
        <v>3</v>
      </c>
      <c r="P40" s="404"/>
      <c r="Q40" s="405"/>
      <c r="R40" s="406"/>
      <c r="S40" s="557">
        <f>IF(COUNTIF(S$12:S$32,"GYJ")+COUNTIF(S$12:S$32,"GYJ(Z)")+COUNTIF(BÜIGSZAK!S$11:S$78,"GYJ")+COUNTIF(BÜIGSZAK!S$11:S$78,"GYJ(Z)")=0,"0",COUNTIF(S$12:S$32,"GYJ")+COUNTIF(S$12:S$32,"GYJ(Z)")+COUNTIF(BÜIGSZAK!S$11:S$78,"GYJ")+COUNTIF(BÜIGSZAK!S$11:S$78,"GYJ(Z)"))</f>
        <v>5</v>
      </c>
      <c r="T40" s="404" t="str">
        <f>IF(COUNTIF(U12:U28,"GYJ")=0,"",COUNTIF(U12:U28,"GYJ"))</f>
        <v/>
      </c>
      <c r="U40" s="405"/>
      <c r="V40" s="406"/>
      <c r="W40" s="557">
        <f>IF(COUNTIF(W$12:W$32,"GYJ")+COUNTIF(W$12:W$32,"GYJ(Z)")+COUNTIF(BÜIGSZAK!W$11:W$78,"GYJ")+COUNTIF(BÜIGSZAK!W$11:W$78,"GYJ(Z)")=0,"0",COUNTIF(W$12:W$32,"GYJ")+COUNTIF(W$12:W$32,"GYJ(Z)")+COUNTIF(BÜIGSZAK!W$11:W$78,"GYJ")+COUNTIF(BÜIGSZAK!W$11:W$78,"GYJ(Z)"))</f>
        <v>3</v>
      </c>
      <c r="X40" s="404" t="str">
        <f>IF(COUNTIF(Y12:Y28,"GYJ")=0,"",COUNTIF(Y12:Y28,"GYJ"))</f>
        <v/>
      </c>
      <c r="Y40" s="405"/>
      <c r="Z40" s="406"/>
      <c r="AA40" s="557">
        <f>IF(COUNTIF(AA$12:AA$32,"GYJ")+COUNTIF(AA$12:AA$32,"GYJ(Z)")+COUNTIF(BÜIGSZAK!AA$11:AA$78,"GYJ")+COUNTIF(BÜIGSZAK!AA$11:AA$78,"GYJ(Z)")=0,"0",COUNTIF(AA$12:AA$32,"GYJ")+COUNTIF(AA$12:AA$32,"GYJ(Z)")+COUNTIF(BÜIGSZAK!AA$11:AA$78,"GYJ")+COUNTIF(BÜIGSZAK!AA$11:AA$78,"GYJ(Z)"))</f>
        <v>5</v>
      </c>
      <c r="AB40" s="407"/>
      <c r="AC40" s="408"/>
      <c r="AD40" s="408"/>
      <c r="AE40" s="409">
        <f t="shared" si="21"/>
        <v>21</v>
      </c>
    </row>
    <row r="41" spans="1:33" s="128" customFormat="1" ht="15.75" customHeight="1" x14ac:dyDescent="0.2">
      <c r="A41" s="400"/>
      <c r="B41" s="401"/>
      <c r="C41" s="410" t="s">
        <v>358</v>
      </c>
      <c r="D41" s="944"/>
      <c r="E41" s="945"/>
      <c r="F41" s="946"/>
      <c r="G41" s="557">
        <f>IF(COUNTIF(G$12:G$32,"K")+COUNTIF(G$12:G$32,"K(Z)")+COUNTIF(BÜIGSZAK!G$11:G$78,"K")+COUNTIF(BÜIGSZAK!G$11:G$78,"K(Z)")=0,"0",COUNTIF(G$12:G$32,"K")+COUNTIF(G$12:G$32,"K(Z)")+COUNTIF(BÜIGSZAK!G$11:G$78,"K")+COUNTIF(BÜIGSZAK!G$11:G$78,"K(Z)"))</f>
        <v>3</v>
      </c>
      <c r="H41" s="404" t="str">
        <f>IF(COUNTIF(I12:I28,"K")=0,"",COUNTIF(I12:I28,"K"))</f>
        <v/>
      </c>
      <c r="I41" s="405"/>
      <c r="J41" s="406"/>
      <c r="K41" s="557">
        <f>IF(COUNTIF(K$12:K$32,"K")+COUNTIF(K$12:K$32,"K(Z)")+COUNTIF(BÜIGSZAK!K$11:K$78,"K")+COUNTIF(BÜIGSZAK!K$11:K$78,"K(Z)")=0,"0",COUNTIF(K$12:K$32,"K")+COUNTIF(K$12:K$32,"K(Z)")+COUNTIF(BÜIGSZAK!K$11:K$78,"K")+COUNTIF(BÜIGSZAK!K$11:K$78,"K(Z)"))</f>
        <v>4</v>
      </c>
      <c r="L41" s="404"/>
      <c r="M41" s="405"/>
      <c r="N41" s="406"/>
      <c r="O41" s="557">
        <f>IF(COUNTIF(O$12:O$32,"K")+COUNTIF(O$12:O$32,"K(Z)")+COUNTIF(BÜIGSZAK!O$11:O$78,"K")+COUNTIF(BÜIGSZAK!O$11:O$78,"K(Z)")=0,"0",COUNTIF(O$12:O$32,"K")+COUNTIF(O$12:O$32,"K(Z)")+COUNTIF(BÜIGSZAK!O$11:O$78,"K")+COUNTIF(BÜIGSZAK!O$11:O$78,"K(Z)"))</f>
        <v>7</v>
      </c>
      <c r="P41" s="404"/>
      <c r="Q41" s="405"/>
      <c r="R41" s="406"/>
      <c r="S41" s="557">
        <f>IF(COUNTIF(S$12:S$32,"K")+COUNTIF(S$12:S$32,"K(Z)")+COUNTIF(BÜIGSZAK!S$11:S$78,"K")+COUNTIF(BÜIGSZAK!S$11:S$78,"K(Z)")=0,"0",COUNTIF(S$12:S$32,"K")+COUNTIF(S$12:S$32,"K(Z)")+COUNTIF(BÜIGSZAK!S$11:S$78,"K")+COUNTIF(BÜIGSZAK!S$11:S$78,"K(Z)"))</f>
        <v>4</v>
      </c>
      <c r="T41" s="404" t="str">
        <f>IF(COUNTIF(U12:U28,"K")=0,"",COUNTIF(U12:U28,"K"))</f>
        <v/>
      </c>
      <c r="U41" s="405"/>
      <c r="V41" s="406"/>
      <c r="W41" s="557">
        <f>IF(COUNTIF(W$12:W$32,"K")+COUNTIF(W$12:W$32,"K(Z)")+COUNTIF(BÜIGSZAK!W$11:W$78,"K")+COUNTIF(BÜIGSZAK!W$11:W$78,"K(Z)")=0,"0",COUNTIF(W$12:W$32,"K")+COUNTIF(W$12:W$32,"K(Z)")+COUNTIF(BÜIGSZAK!W$11:W$78,"K")+COUNTIF(BÜIGSZAK!W$11:W$78,"K(Z)"))</f>
        <v>6</v>
      </c>
      <c r="X41" s="404" t="str">
        <f>IF(COUNTIF(Y12:Y28,"K")=0,"",COUNTIF(Y12:Y28,"K"))</f>
        <v/>
      </c>
      <c r="Y41" s="405"/>
      <c r="Z41" s="406"/>
      <c r="AA41" s="557">
        <f>IF(COUNTIF(AA$12:AA$32,"K")+COUNTIF(AA$12:AA$32,"K(Z)")+COUNTIF(BÜIGSZAK!AA$11:AA$78,"K")+COUNTIF(BÜIGSZAK!AA$11:AA$78,"K(Z)")=0,"0",COUNTIF(AA$12:AA$32,"K")+COUNTIF(AA$12:AA$32,"K(Z)")+COUNTIF(BÜIGSZAK!AA$11:AA$78,"K")+COUNTIF(BÜIGSZAK!AA$11:AA$78,"K(Z)"))</f>
        <v>5</v>
      </c>
      <c r="AB41" s="407"/>
      <c r="AC41" s="408"/>
      <c r="AD41" s="408"/>
      <c r="AE41" s="409">
        <f t="shared" si="21"/>
        <v>29</v>
      </c>
    </row>
    <row r="42" spans="1:33" s="128" customFormat="1" ht="15.75" customHeight="1" x14ac:dyDescent="0.2">
      <c r="A42" s="400"/>
      <c r="B42" s="401"/>
      <c r="C42" s="402" t="s">
        <v>21</v>
      </c>
      <c r="D42" s="944"/>
      <c r="E42" s="945"/>
      <c r="F42" s="946"/>
      <c r="G42" s="557" t="str">
        <f>IF(COUNTIF(G$12:G$32,"AV")+COUNTIF(BÜIGSZAK!G$11:G$78,"AV")=0,"0",COUNTIF(G$12:G$32,"AV")+COUNTIF(BÜIGSZAK!G$11:G$78,"AV"))</f>
        <v>0</v>
      </c>
      <c r="H42" s="404" t="str">
        <f>IF(COUNTIF(I12:I28,"AV")=0,"",COUNTIF(I12:I28,"AV"))</f>
        <v/>
      </c>
      <c r="I42" s="405"/>
      <c r="J42" s="406"/>
      <c r="K42" s="557" t="str">
        <f>IF(COUNTIF(K$12:K$32,"AV")+COUNTIF(BÜIGSZAK!K$11:K$78,"AV")=0,"0",COUNTIF(K$12:K$32,"AV")+COUNTIF(BÜIGSZAK!K$11:K$78,"AV"))</f>
        <v>0</v>
      </c>
      <c r="L42" s="404"/>
      <c r="M42" s="405"/>
      <c r="N42" s="406"/>
      <c r="O42" s="557" t="str">
        <f>IF(COUNTIF(O$12:O$32,"AV")+COUNTIF(BÜIGSZAK!O$11:O$78,"AV")=0,"0",COUNTIF(O$12:O$32,"AV")+COUNTIF(BÜIGSZAK!O$11:O$78,"AV"))</f>
        <v>0</v>
      </c>
      <c r="P42" s="404"/>
      <c r="Q42" s="405"/>
      <c r="R42" s="406"/>
      <c r="S42" s="557" t="str">
        <f>IF(COUNTIF(S$12:S$32,"AV")+COUNTIF(BÜIGSZAK!S$11:S$78,"AV")=0,"0",COUNTIF(S$12:S$32,"AV")+COUNTIF(BÜIGSZAK!S$11:S$78,"AV"))</f>
        <v>0</v>
      </c>
      <c r="T42" s="404" t="str">
        <f>IF(COUNTIF(U12:U28,"AV")=0,"",COUNTIF(U12:U28,"AV"))</f>
        <v/>
      </c>
      <c r="U42" s="405"/>
      <c r="V42" s="406"/>
      <c r="W42" s="557" t="str">
        <f>IF(COUNTIF(W$12:W$32,"AV")+COUNTIF(BÜIGSZAK!W$11:W$78,"AV")=0,"0",COUNTIF(W$12:W$32,"AV")+COUNTIF(BÜIGSZAK!W$11:W$78,"AV"))</f>
        <v>0</v>
      </c>
      <c r="X42" s="404" t="str">
        <f>IF(COUNTIF(Y12:Y28,"AV")=0,"",COUNTIF(Y12:Y28,"AV"))</f>
        <v/>
      </c>
      <c r="Y42" s="405"/>
      <c r="Z42" s="406"/>
      <c r="AA42" s="557" t="str">
        <f>IF(COUNTIF(AA$12:AA$32,"AV")+COUNTIF(BÜIGSZAK!AA$11:AA$78,"AV")=0,"0",COUNTIF(AA$12:AA$32,"AV")+COUNTIF(BÜIGSZAK!AA$11:AA$78,"AV"))</f>
        <v>0</v>
      </c>
      <c r="AB42" s="407"/>
      <c r="AC42" s="408"/>
      <c r="AD42" s="408"/>
      <c r="AE42" s="409">
        <f t="shared" si="21"/>
        <v>0</v>
      </c>
    </row>
    <row r="43" spans="1:33" s="128" customFormat="1" ht="15.75" customHeight="1" x14ac:dyDescent="0.2">
      <c r="A43" s="400"/>
      <c r="B43" s="401"/>
      <c r="C43" s="402" t="s">
        <v>117</v>
      </c>
      <c r="D43" s="944"/>
      <c r="E43" s="945"/>
      <c r="F43" s="946"/>
      <c r="G43" s="557" t="str">
        <f>IF(COUNTIF(G$12:G$32,"KV")+COUNTIF(BÜIGSZAK!G$11:G$78,"KV")=0,"0",COUNTIF(G$12:G$32,"KV")+COUNTIF(BÜIGSZAK!G$11:G$78,"KV"))</f>
        <v>0</v>
      </c>
      <c r="H43" s="404" t="str">
        <f>IF(COUNTIF(I12:I28,"KV")=0,"",COUNTIF(I12:I28,"KV"))</f>
        <v/>
      </c>
      <c r="I43" s="405"/>
      <c r="J43" s="406"/>
      <c r="K43" s="557" t="str">
        <f>IF(COUNTIF(K$12:K$32,"KV")+COUNTIF(BÜIGSZAK!K$11:K$78,"KV")=0,"0",COUNTIF(K$12:K$32,"KV")+COUNTIF(BÜIGSZAK!K$11:K$78,"KV"))</f>
        <v>0</v>
      </c>
      <c r="L43" s="404"/>
      <c r="M43" s="405"/>
      <c r="N43" s="406"/>
      <c r="O43" s="557" t="str">
        <f>IF(COUNTIF(O$12:O$32,"KV")+COUNTIF(BÜIGSZAK!O$11:O$78,"KV")=0,"0",COUNTIF(O$12:O$32,"KV")+COUNTIF(BÜIGSZAK!O$11:O$78,"KV"))</f>
        <v>0</v>
      </c>
      <c r="P43" s="404"/>
      <c r="Q43" s="405"/>
      <c r="R43" s="406"/>
      <c r="S43" s="557" t="str">
        <f>IF(COUNTIF(S$12:S$32,"KV")+COUNTIF(BÜIGSZAK!S$11:S$78,"KV")=0,"0",COUNTIF(S$12:S$32,"KV")+COUNTIF(BÜIGSZAK!S$11:S$78,"KV"))</f>
        <v>0</v>
      </c>
      <c r="T43" s="404" t="str">
        <f>IF(COUNTIF(U12:U28,"KV")=0,"",COUNTIF(U12:U28,"KV"))</f>
        <v/>
      </c>
      <c r="U43" s="405"/>
      <c r="V43" s="406"/>
      <c r="W43" s="557" t="str">
        <f>IF(COUNTIF(W$12:W$32,"KV")+COUNTIF(BÜIGSZAK!W$11:W$78,"KV")=0,"0",COUNTIF(W$12:W$32,"KV")+COUNTIF(BÜIGSZAK!W$11:W$78,"KV"))</f>
        <v>0</v>
      </c>
      <c r="X43" s="404" t="str">
        <f>IF(COUNTIF(Y12:Y28,"KV")=0,"",COUNTIF(Y12:Y28,"KV"))</f>
        <v/>
      </c>
      <c r="Y43" s="405"/>
      <c r="Z43" s="406"/>
      <c r="AA43" s="557" t="str">
        <f>IF(COUNTIF(AA$12:AA$32,"KV")+COUNTIF(BÜIGSZAK!AA$11:AA$78,"KV")=0,"0",COUNTIF(AA$12:AA$32,"KV")+COUNTIF(BÜIGSZAK!AA$11:AA$78,"KV"))</f>
        <v>0</v>
      </c>
      <c r="AB43" s="407"/>
      <c r="AC43" s="408"/>
      <c r="AD43" s="408"/>
      <c r="AE43" s="409">
        <f t="shared" si="21"/>
        <v>0</v>
      </c>
    </row>
    <row r="44" spans="1:33" s="128" customFormat="1" ht="15.75" customHeight="1" x14ac:dyDescent="0.2">
      <c r="A44" s="400"/>
      <c r="B44" s="401"/>
      <c r="C44" s="402" t="s">
        <v>118</v>
      </c>
      <c r="D44" s="944"/>
      <c r="E44" s="945"/>
      <c r="F44" s="946"/>
      <c r="G44" s="557" t="str">
        <f>IF(COUNTIF(G$12:G$32,"SZG")+COUNTIF(BÜIGSZAK!G$11:G$78,"SZG")=0,"0",COUNTIF(G$12:G$32,"SZG")+COUNTIF(BÜIGSZAK!G$11:G$78,"SZG"))</f>
        <v>0</v>
      </c>
      <c r="H44" s="404" t="str">
        <f>IF(COUNTIF(I12:I28,"SZG")=0,"",COUNTIF(I12:I28,"SZG"))</f>
        <v/>
      </c>
      <c r="I44" s="405"/>
      <c r="J44" s="406"/>
      <c r="K44" s="557" t="str">
        <f>IF(COUNTIF(K$12:K$32,"SZG")+COUNTIF(BÜIGSZAK!K$11:K$78,"SZG")=0,"0",COUNTIF(K$12:K$32,"SZG")+COUNTIF(BÜIGSZAK!K$11:K$78,"SZG"))</f>
        <v>0</v>
      </c>
      <c r="L44" s="404"/>
      <c r="M44" s="405"/>
      <c r="N44" s="406"/>
      <c r="O44" s="557" t="str">
        <f>IF(COUNTIF(O$12:O$32,"SZG")+COUNTIF(BÜIGSZAK!O$11:O$78,"SZG")=0,"0",COUNTIF(O$12:O$32,"SZG")+COUNTIF(BÜIGSZAK!O$11:O$78,"SZG"))</f>
        <v>0</v>
      </c>
      <c r="P44" s="404"/>
      <c r="Q44" s="405"/>
      <c r="R44" s="406"/>
      <c r="S44" s="557">
        <f>IF(COUNTIF(S$12:S$32,"SZG")+COUNTIF(BÜIGSZAK!S$11:S$78,"SZG")=0,"0",COUNTIF(S$12:S$32,"SZG")+COUNTIF(BÜIGSZAK!S$11:S$78,"SZG"))</f>
        <v>1</v>
      </c>
      <c r="T44" s="404" t="str">
        <f>IF(COUNTIF(U12:U28,"SZG")=0,"",COUNTIF(U12:U28,"SZG"))</f>
        <v/>
      </c>
      <c r="U44" s="405"/>
      <c r="V44" s="406"/>
      <c r="W44" s="557">
        <f>IF(COUNTIF(W$12:W$32,"SZG")+COUNTIF(BÜIGSZAK!W$11:W$78,"SZG")=0,"0",COUNTIF(W$12:W$32,"SZG")+COUNTIF(BÜIGSZAK!W$11:W$78,"SZG"))</f>
        <v>1</v>
      </c>
      <c r="X44" s="404" t="str">
        <f>IF(COUNTIF(Y12:Y28,"SZG")=0,"",COUNTIF(Y12:Y28,"SZG"))</f>
        <v/>
      </c>
      <c r="Y44" s="405"/>
      <c r="Z44" s="406"/>
      <c r="AA44" s="557" t="str">
        <f>IF(COUNTIF(AA$12:AA$32,"SZG")+COUNTIF(BÜIGSZAK!AA$11:AA$78,"SZG")=0,"0",COUNTIF(AA$12:AA$32,"SZG")+COUNTIF(BÜIGSZAK!AA$11:AA$78,"SZG"))</f>
        <v>0</v>
      </c>
      <c r="AB44" s="407"/>
      <c r="AC44" s="408"/>
      <c r="AD44" s="408"/>
      <c r="AE44" s="409">
        <f t="shared" si="21"/>
        <v>2</v>
      </c>
    </row>
    <row r="45" spans="1:33" s="128" customFormat="1" ht="15.75" customHeight="1" x14ac:dyDescent="0.2">
      <c r="A45" s="400"/>
      <c r="B45" s="401"/>
      <c r="C45" s="402" t="s">
        <v>119</v>
      </c>
      <c r="D45" s="944"/>
      <c r="E45" s="945"/>
      <c r="F45" s="946"/>
      <c r="G45" s="557" t="str">
        <f>IF(COUNTIF(G$12:G$32,"ZV")+COUNTIF(BÜIGSZAK!G$11:G$78,"ZV")=0,"0",COUNTIF(G$12:G$32,"ZV")+COUNTIF(BÜIGSZAK!G$11:G$78,"ZV"))</f>
        <v>0</v>
      </c>
      <c r="H45" s="404" t="str">
        <f>IF(COUNTIF(I12:I28,"ZV")=0,"",COUNTIF(I12:I28,"ZV"))</f>
        <v/>
      </c>
      <c r="I45" s="405"/>
      <c r="J45" s="406"/>
      <c r="K45" s="557" t="str">
        <f>IF(COUNTIF(K$12:K$32,"ZV")+COUNTIF(BÜIGSZAK!K$11:K$78,"ZV")=0,"0",COUNTIF(K$12:K$32,"ZV")+COUNTIF(BÜIGSZAK!K$11:K$78,"ZV"))</f>
        <v>0</v>
      </c>
      <c r="L45" s="404"/>
      <c r="M45" s="405"/>
      <c r="N45" s="406"/>
      <c r="O45" s="557" t="str">
        <f>IF(COUNTIF(O$12:O$32,"ZV")+COUNTIF(BÜIGSZAK!O$11:O$78,"ZV")=0,"0",COUNTIF(O$12:O$32,"ZV")+COUNTIF(BÜIGSZAK!O$11:O$78,"ZV"))</f>
        <v>0</v>
      </c>
      <c r="P45" s="404"/>
      <c r="Q45" s="405"/>
      <c r="R45" s="406"/>
      <c r="S45" s="557" t="str">
        <f>IF(COUNTIF(S$12:S$32,"ZV")+COUNTIF(BÜIGSZAK!S$11:S$78,"ZV")=0,"0",COUNTIF(S$12:S$32,"ZV")+COUNTIF(BÜIGSZAK!S$11:S$78,"ZV"))</f>
        <v>0</v>
      </c>
      <c r="T45" s="404" t="str">
        <f>IF(COUNTIF(U12:U28,"ZV")=0,"",COUNTIF(U12:U28,"ZV"))</f>
        <v/>
      </c>
      <c r="U45" s="405"/>
      <c r="V45" s="406"/>
      <c r="W45" s="557" t="str">
        <f>IF(COUNTIF(W$12:W$32,"ZV")+COUNTIF(BÜIGSZAK!W$11:W$78,"ZV")=0,"0",COUNTIF(W$12:W$32,"ZV")+COUNTIF(BÜIGSZAK!W$11:W$78,"ZV"))</f>
        <v>0</v>
      </c>
      <c r="X45" s="411" t="str">
        <f>IF(COUNTIF(Y12:Y28,"ZV")=0,"",COUNTIF(Y12:Y28,"ZV"))</f>
        <v/>
      </c>
      <c r="Y45" s="412"/>
      <c r="Z45" s="413"/>
      <c r="AA45" s="557">
        <f>IF(COUNTIF(AA$12:AA$32,"ZV")+COUNTIF(BÜIGSZAK!AA$11:AA$78,"ZV")=0,"0",COUNTIF(AA$12:AA$32,"ZV")+COUNTIF(BÜIGSZAK!AA$11:AA$78,"ZV"))</f>
        <v>3</v>
      </c>
      <c r="AB45" s="407"/>
      <c r="AC45" s="408"/>
      <c r="AD45" s="408"/>
      <c r="AE45" s="409">
        <f>SUM(G45,K45,O45,S45,W45,AA45)</f>
        <v>3</v>
      </c>
    </row>
    <row r="46" spans="1:33" s="128" customFormat="1" ht="15.75" customHeight="1" thickBot="1" x14ac:dyDescent="0.25">
      <c r="A46" s="430"/>
      <c r="B46" s="431"/>
      <c r="C46" s="432" t="s">
        <v>27</v>
      </c>
      <c r="D46" s="947"/>
      <c r="E46" s="948"/>
      <c r="F46" s="949"/>
      <c r="G46" s="433">
        <f>IF(SUM(G37:G45)=0,"",SUM(G37:G45))</f>
        <v>8</v>
      </c>
      <c r="H46" s="947" t="str">
        <f>IF(SUM(I37:I45)=0,"",SUM(I37:I45))</f>
        <v/>
      </c>
      <c r="I46" s="948"/>
      <c r="J46" s="949"/>
      <c r="K46" s="433">
        <f>IF(SUM(K37:K45)=0,"",SUM(K37:K45))</f>
        <v>9</v>
      </c>
      <c r="L46" s="947"/>
      <c r="M46" s="948"/>
      <c r="N46" s="949"/>
      <c r="O46" s="433">
        <f>IF(SUM(O37:O45)=0,"",SUM(O37:O45))</f>
        <v>11</v>
      </c>
      <c r="P46" s="947"/>
      <c r="Q46" s="948"/>
      <c r="R46" s="949"/>
      <c r="S46" s="433">
        <f>IF(SUM(S37:S45)=0,"",SUM(S37:S45))</f>
        <v>13</v>
      </c>
      <c r="T46" s="947" t="str">
        <f>IF(SUM(U37:U45)=0,"",SUM(U37:U45))</f>
        <v/>
      </c>
      <c r="U46" s="948"/>
      <c r="V46" s="949"/>
      <c r="W46" s="433">
        <f>IF(SUM(W37:W45)=0,"",SUM(W37:W45))</f>
        <v>12</v>
      </c>
      <c r="X46" s="434"/>
      <c r="Y46" s="435"/>
      <c r="Z46" s="436"/>
      <c r="AA46" s="433">
        <f>IF(SUM(AA37:AA45)=0,"",SUM(AA37:AA45))</f>
        <v>15</v>
      </c>
      <c r="AB46" s="947"/>
      <c r="AC46" s="948"/>
      <c r="AD46" s="949"/>
      <c r="AE46" s="437">
        <f t="shared" si="21"/>
        <v>68</v>
      </c>
    </row>
    <row r="47" spans="1:33" ht="13.5" thickTop="1" x14ac:dyDescent="0.2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</row>
    <row r="48" spans="1:33" x14ac:dyDescent="0.2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</row>
    <row r="49" spans="1:33" x14ac:dyDescent="0.2">
      <c r="A49" s="79"/>
      <c r="B49" s="79"/>
      <c r="C49" s="260"/>
      <c r="D49" s="259"/>
      <c r="E49" s="79"/>
      <c r="F49" s="79"/>
      <c r="G49" s="79"/>
      <c r="H49" s="259"/>
      <c r="I49" s="79"/>
      <c r="J49" s="79"/>
      <c r="K49" s="79"/>
      <c r="L49" s="259"/>
      <c r="M49" s="79"/>
      <c r="N49" s="79"/>
      <c r="O49" s="79"/>
      <c r="P49" s="259"/>
      <c r="Q49" s="79"/>
      <c r="R49" s="79"/>
      <c r="S49" s="79"/>
      <c r="T49" s="259"/>
      <c r="U49" s="79"/>
      <c r="V49" s="79"/>
      <c r="W49" s="79"/>
      <c r="X49" s="259"/>
      <c r="Y49" s="79"/>
      <c r="Z49" s="79"/>
      <c r="AA49" s="79"/>
      <c r="AB49" s="79"/>
      <c r="AC49" s="79"/>
      <c r="AD49" s="79"/>
      <c r="AE49" s="79"/>
      <c r="AF49" s="79"/>
      <c r="AG49" s="79"/>
    </row>
    <row r="50" spans="1:33" x14ac:dyDescent="0.2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</row>
    <row r="51" spans="1:33" x14ac:dyDescent="0.2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</row>
  </sheetData>
  <protectedRanges>
    <protectedRange sqref="C36" name="Tartomány4"/>
    <protectedRange sqref="C46" name="Tartomány4_1_1_1"/>
    <protectedRange sqref="C45" name="Tartomány4_1_1_1_1"/>
    <protectedRange sqref="C21 C15:C17" name="Tartomány1_2_1_1"/>
  </protectedRanges>
  <mergeCells count="55">
    <mergeCell ref="H46:J46"/>
    <mergeCell ref="L46:N46"/>
    <mergeCell ref="P46:R46"/>
    <mergeCell ref="T46:V46"/>
    <mergeCell ref="AB46:AD46"/>
    <mergeCell ref="D42:F42"/>
    <mergeCell ref="D43:F43"/>
    <mergeCell ref="D44:F44"/>
    <mergeCell ref="D45:F45"/>
    <mergeCell ref="D46:F46"/>
    <mergeCell ref="D37:F37"/>
    <mergeCell ref="D38:F38"/>
    <mergeCell ref="D39:F39"/>
    <mergeCell ref="D40:F40"/>
    <mergeCell ref="D41:F41"/>
    <mergeCell ref="AF6:AF9"/>
    <mergeCell ref="AG6:AG9"/>
    <mergeCell ref="O8:O9"/>
    <mergeCell ref="F8:F9"/>
    <mergeCell ref="AB6:AE7"/>
    <mergeCell ref="D7:G7"/>
    <mergeCell ref="H7:K7"/>
    <mergeCell ref="L7:O7"/>
    <mergeCell ref="P7:S7"/>
    <mergeCell ref="T7:W7"/>
    <mergeCell ref="X7:AA7"/>
    <mergeCell ref="A35:S35"/>
    <mergeCell ref="A36:S36"/>
    <mergeCell ref="AD8:AD9"/>
    <mergeCell ref="AE8:AE9"/>
    <mergeCell ref="V8:V9"/>
    <mergeCell ref="W8:W9"/>
    <mergeCell ref="Z8:Z9"/>
    <mergeCell ref="AA8:AA9"/>
    <mergeCell ref="R8:R9"/>
    <mergeCell ref="S8:S9"/>
    <mergeCell ref="J8:J9"/>
    <mergeCell ref="K8:K9"/>
    <mergeCell ref="N8:N9"/>
    <mergeCell ref="D24:S24"/>
    <mergeCell ref="V24:AE24"/>
    <mergeCell ref="A28:U28"/>
    <mergeCell ref="A1:AE1"/>
    <mergeCell ref="A2:AE2"/>
    <mergeCell ref="A3:AE3"/>
    <mergeCell ref="A4:AE4"/>
    <mergeCell ref="A5:AE5"/>
    <mergeCell ref="AB29:AE29"/>
    <mergeCell ref="A34:S34"/>
    <mergeCell ref="A6:A9"/>
    <mergeCell ref="B6:B9"/>
    <mergeCell ref="C6:C9"/>
    <mergeCell ref="D6:S6"/>
    <mergeCell ref="T6:AA6"/>
    <mergeCell ref="G8:G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1"/>
  </sheetPr>
  <dimension ref="A1:D69"/>
  <sheetViews>
    <sheetView topLeftCell="A16" zoomScaleNormal="100" workbookViewId="0">
      <selection activeCell="H17" sqref="H17"/>
    </sheetView>
  </sheetViews>
  <sheetFormatPr defaultColWidth="10.6640625" defaultRowHeight="12.75" x14ac:dyDescent="0.2"/>
  <cols>
    <col min="1" max="1" width="12.33203125" style="62" customWidth="1"/>
    <col min="2" max="2" width="43.33203125" style="62" customWidth="1"/>
    <col min="3" max="3" width="12.33203125" style="62" bestFit="1" customWidth="1"/>
    <col min="4" max="4" width="49" style="62" bestFit="1" customWidth="1"/>
    <col min="5" max="16384" width="10.6640625" style="62"/>
  </cols>
  <sheetData>
    <row r="1" spans="1:4" x14ac:dyDescent="0.2">
      <c r="A1" s="1031" t="s">
        <v>279</v>
      </c>
      <c r="B1" s="1032"/>
      <c r="C1" s="1032"/>
      <c r="D1" s="1033"/>
    </row>
    <row r="2" spans="1:4" x14ac:dyDescent="0.2">
      <c r="A2" s="1034" t="s">
        <v>10</v>
      </c>
      <c r="B2" s="1035"/>
      <c r="C2" s="1035"/>
      <c r="D2" s="1036"/>
    </row>
    <row r="3" spans="1:4" x14ac:dyDescent="0.2">
      <c r="A3" s="1037" t="s">
        <v>0</v>
      </c>
      <c r="B3" s="1035" t="s">
        <v>8</v>
      </c>
      <c r="C3" s="1035" t="s">
        <v>11</v>
      </c>
      <c r="D3" s="1036"/>
    </row>
    <row r="4" spans="1:4" x14ac:dyDescent="0.2">
      <c r="A4" s="1037"/>
      <c r="B4" s="1035"/>
      <c r="C4" s="800" t="s">
        <v>0</v>
      </c>
      <c r="D4" s="801" t="s">
        <v>12</v>
      </c>
    </row>
    <row r="5" spans="1:4" x14ac:dyDescent="0.2">
      <c r="A5" s="802" t="s">
        <v>401</v>
      </c>
      <c r="B5" s="803" t="s">
        <v>458</v>
      </c>
      <c r="C5" s="804" t="s">
        <v>400</v>
      </c>
      <c r="D5" s="805" t="s">
        <v>459</v>
      </c>
    </row>
    <row r="6" spans="1:4" x14ac:dyDescent="0.2">
      <c r="A6" s="802" t="s">
        <v>402</v>
      </c>
      <c r="B6" s="803" t="s">
        <v>460</v>
      </c>
      <c r="C6" s="804" t="s">
        <v>401</v>
      </c>
      <c r="D6" s="805" t="s">
        <v>458</v>
      </c>
    </row>
    <row r="7" spans="1:4" x14ac:dyDescent="0.2">
      <c r="A7" s="802" t="s">
        <v>403</v>
      </c>
      <c r="B7" s="803" t="s">
        <v>461</v>
      </c>
      <c r="C7" s="804" t="s">
        <v>402</v>
      </c>
      <c r="D7" s="805" t="s">
        <v>460</v>
      </c>
    </row>
    <row r="8" spans="1:4" x14ac:dyDescent="0.2">
      <c r="A8" s="802" t="s">
        <v>53</v>
      </c>
      <c r="B8" s="803" t="s">
        <v>54</v>
      </c>
      <c r="C8" s="804" t="s">
        <v>51</v>
      </c>
      <c r="D8" s="805" t="s">
        <v>52</v>
      </c>
    </row>
    <row r="9" spans="1:4" x14ac:dyDescent="0.2">
      <c r="A9" s="802" t="s">
        <v>55</v>
      </c>
      <c r="B9" s="803" t="s">
        <v>56</v>
      </c>
      <c r="C9" s="804" t="s">
        <v>53</v>
      </c>
      <c r="D9" s="805" t="s">
        <v>54</v>
      </c>
    </row>
    <row r="10" spans="1:4" x14ac:dyDescent="0.2">
      <c r="A10" s="802" t="s">
        <v>57</v>
      </c>
      <c r="B10" s="803" t="s">
        <v>58</v>
      </c>
      <c r="C10" s="804" t="s">
        <v>55</v>
      </c>
      <c r="D10" s="805" t="s">
        <v>56</v>
      </c>
    </row>
    <row r="11" spans="1:4" x14ac:dyDescent="0.2">
      <c r="A11" s="802" t="s">
        <v>59</v>
      </c>
      <c r="B11" s="803" t="s">
        <v>60</v>
      </c>
      <c r="C11" s="804" t="s">
        <v>57</v>
      </c>
      <c r="D11" s="805" t="s">
        <v>58</v>
      </c>
    </row>
    <row r="12" spans="1:4" x14ac:dyDescent="0.2">
      <c r="A12" s="802" t="s">
        <v>61</v>
      </c>
      <c r="B12" s="803" t="s">
        <v>62</v>
      </c>
      <c r="C12" s="804" t="s">
        <v>59</v>
      </c>
      <c r="D12" s="805" t="s">
        <v>60</v>
      </c>
    </row>
    <row r="13" spans="1:4" x14ac:dyDescent="0.2">
      <c r="A13" s="802" t="s">
        <v>478</v>
      </c>
      <c r="B13" s="803" t="s">
        <v>462</v>
      </c>
      <c r="C13" s="804" t="s">
        <v>463</v>
      </c>
      <c r="D13" s="805" t="s">
        <v>375</v>
      </c>
    </row>
    <row r="14" spans="1:4" x14ac:dyDescent="0.2">
      <c r="A14" s="802" t="s">
        <v>479</v>
      </c>
      <c r="B14" s="803" t="s">
        <v>464</v>
      </c>
      <c r="C14" s="804" t="s">
        <v>478</v>
      </c>
      <c r="D14" s="805" t="s">
        <v>462</v>
      </c>
    </row>
    <row r="15" spans="1:4" x14ac:dyDescent="0.2">
      <c r="A15" s="802" t="s">
        <v>480</v>
      </c>
      <c r="B15" s="803" t="s">
        <v>63</v>
      </c>
      <c r="C15" s="804" t="s">
        <v>479</v>
      </c>
      <c r="D15" s="805" t="s">
        <v>464</v>
      </c>
    </row>
    <row r="16" spans="1:4" x14ac:dyDescent="0.2">
      <c r="A16" s="802" t="s">
        <v>481</v>
      </c>
      <c r="B16" s="803" t="s">
        <v>64</v>
      </c>
      <c r="C16" s="804" t="s">
        <v>480</v>
      </c>
      <c r="D16" s="805" t="s">
        <v>63</v>
      </c>
    </row>
    <row r="17" spans="1:4" x14ac:dyDescent="0.2">
      <c r="A17" s="802" t="s">
        <v>30</v>
      </c>
      <c r="B17" s="803" t="s">
        <v>31</v>
      </c>
      <c r="C17" s="804" t="s">
        <v>32</v>
      </c>
      <c r="D17" s="805" t="s">
        <v>33</v>
      </c>
    </row>
    <row r="18" spans="1:4" x14ac:dyDescent="0.2">
      <c r="A18" s="802" t="s">
        <v>34</v>
      </c>
      <c r="B18" s="803" t="s">
        <v>35</v>
      </c>
      <c r="C18" s="804" t="s">
        <v>30</v>
      </c>
      <c r="D18" s="805" t="s">
        <v>31</v>
      </c>
    </row>
    <row r="19" spans="1:4" x14ac:dyDescent="0.2">
      <c r="A19" s="802" t="s">
        <v>36</v>
      </c>
      <c r="B19" s="803" t="s">
        <v>37</v>
      </c>
      <c r="C19" s="804" t="s">
        <v>34</v>
      </c>
      <c r="D19" s="805" t="s">
        <v>35</v>
      </c>
    </row>
    <row r="20" spans="1:4" ht="13.5" customHeight="1" x14ac:dyDescent="0.2">
      <c r="A20" s="802" t="s">
        <v>414</v>
      </c>
      <c r="B20" s="803" t="s">
        <v>465</v>
      </c>
      <c r="C20" s="804" t="s">
        <v>36</v>
      </c>
      <c r="D20" s="805" t="s">
        <v>37</v>
      </c>
    </row>
    <row r="21" spans="1:4" ht="12.75" hidden="1" customHeight="1" x14ac:dyDescent="0.2">
      <c r="A21" s="1041" t="s">
        <v>38</v>
      </c>
      <c r="B21" s="1042" t="s">
        <v>39</v>
      </c>
      <c r="C21" s="1043" t="s">
        <v>40</v>
      </c>
      <c r="D21" s="1044" t="s">
        <v>41</v>
      </c>
    </row>
    <row r="22" spans="1:4" x14ac:dyDescent="0.2">
      <c r="A22" s="1041"/>
      <c r="B22" s="1042"/>
      <c r="C22" s="1043"/>
      <c r="D22" s="1044"/>
    </row>
    <row r="23" spans="1:4" x14ac:dyDescent="0.2">
      <c r="A23" s="802" t="s">
        <v>365</v>
      </c>
      <c r="B23" s="803" t="s">
        <v>364</v>
      </c>
      <c r="C23" s="804" t="s">
        <v>38</v>
      </c>
      <c r="D23" s="805" t="s">
        <v>39</v>
      </c>
    </row>
    <row r="24" spans="1:4" x14ac:dyDescent="0.2">
      <c r="A24" s="802" t="s">
        <v>165</v>
      </c>
      <c r="B24" s="803" t="s">
        <v>42</v>
      </c>
      <c r="C24" s="804" t="s">
        <v>105</v>
      </c>
      <c r="D24" s="805" t="s">
        <v>43</v>
      </c>
    </row>
    <row r="25" spans="1:4" x14ac:dyDescent="0.2">
      <c r="A25" s="802" t="s">
        <v>44</v>
      </c>
      <c r="B25" s="803" t="s">
        <v>45</v>
      </c>
      <c r="C25" s="804" t="s">
        <v>165</v>
      </c>
      <c r="D25" s="805" t="s">
        <v>43</v>
      </c>
    </row>
    <row r="26" spans="1:4" x14ac:dyDescent="0.2">
      <c r="A26" s="802" t="s">
        <v>46</v>
      </c>
      <c r="B26" s="803" t="s">
        <v>47</v>
      </c>
      <c r="C26" s="804" t="s">
        <v>44</v>
      </c>
      <c r="D26" s="805" t="s">
        <v>45</v>
      </c>
    </row>
    <row r="27" spans="1:4" x14ac:dyDescent="0.2">
      <c r="A27" s="802" t="s">
        <v>48</v>
      </c>
      <c r="B27" s="803" t="s">
        <v>71</v>
      </c>
      <c r="C27" s="804" t="s">
        <v>161</v>
      </c>
      <c r="D27" s="805" t="s">
        <v>104</v>
      </c>
    </row>
    <row r="28" spans="1:4" x14ac:dyDescent="0.2">
      <c r="A28" s="802" t="s">
        <v>49</v>
      </c>
      <c r="B28" s="803" t="s">
        <v>50</v>
      </c>
      <c r="C28" s="804" t="s">
        <v>48</v>
      </c>
      <c r="D28" s="805" t="s">
        <v>71</v>
      </c>
    </row>
    <row r="29" spans="1:4" ht="25.5" x14ac:dyDescent="0.2">
      <c r="A29" s="802" t="s">
        <v>359</v>
      </c>
      <c r="B29" s="803" t="s">
        <v>350</v>
      </c>
      <c r="C29" s="804" t="s">
        <v>404</v>
      </c>
      <c r="D29" s="805" t="s">
        <v>349</v>
      </c>
    </row>
    <row r="30" spans="1:4" x14ac:dyDescent="0.2">
      <c r="A30" s="802" t="s">
        <v>106</v>
      </c>
      <c r="B30" s="803" t="s">
        <v>107</v>
      </c>
      <c r="C30" s="804" t="s">
        <v>398</v>
      </c>
      <c r="D30" s="805" t="s">
        <v>466</v>
      </c>
    </row>
    <row r="31" spans="1:4" x14ac:dyDescent="0.2">
      <c r="A31" s="802" t="s">
        <v>108</v>
      </c>
      <c r="B31" s="803" t="s">
        <v>109</v>
      </c>
      <c r="C31" s="804" t="s">
        <v>106</v>
      </c>
      <c r="D31" s="805" t="s">
        <v>107</v>
      </c>
    </row>
    <row r="32" spans="1:4" x14ac:dyDescent="0.2">
      <c r="A32" s="802" t="s">
        <v>162</v>
      </c>
      <c r="B32" s="803" t="s">
        <v>110</v>
      </c>
      <c r="C32" s="804" t="s">
        <v>398</v>
      </c>
      <c r="D32" s="805" t="s">
        <v>466</v>
      </c>
    </row>
    <row r="33" spans="1:4" x14ac:dyDescent="0.2">
      <c r="A33" s="802" t="s">
        <v>467</v>
      </c>
      <c r="B33" s="803" t="s">
        <v>348</v>
      </c>
      <c r="C33" s="804" t="s">
        <v>398</v>
      </c>
      <c r="D33" s="805" t="s">
        <v>466</v>
      </c>
    </row>
    <row r="34" spans="1:4" x14ac:dyDescent="0.2">
      <c r="A34" s="802" t="s">
        <v>65</v>
      </c>
      <c r="B34" s="803" t="s">
        <v>66</v>
      </c>
      <c r="C34" s="804" t="s">
        <v>67</v>
      </c>
      <c r="D34" s="805" t="s">
        <v>86</v>
      </c>
    </row>
    <row r="35" spans="1:4" x14ac:dyDescent="0.2">
      <c r="A35" s="802" t="s">
        <v>87</v>
      </c>
      <c r="B35" s="803" t="s">
        <v>68</v>
      </c>
      <c r="C35" s="804" t="s">
        <v>65</v>
      </c>
      <c r="D35" s="805" t="s">
        <v>66</v>
      </c>
    </row>
    <row r="36" spans="1:4" x14ac:dyDescent="0.2">
      <c r="A36" s="802" t="s">
        <v>424</v>
      </c>
      <c r="B36" s="803" t="s">
        <v>427</v>
      </c>
      <c r="C36" s="804" t="s">
        <v>408</v>
      </c>
      <c r="D36" s="805" t="s">
        <v>409</v>
      </c>
    </row>
    <row r="37" spans="1:4" x14ac:dyDescent="0.2">
      <c r="A37" s="802" t="s">
        <v>157</v>
      </c>
      <c r="B37" s="803" t="s">
        <v>130</v>
      </c>
      <c r="C37" s="804" t="s">
        <v>430</v>
      </c>
      <c r="D37" s="805" t="s">
        <v>367</v>
      </c>
    </row>
    <row r="38" spans="1:4" ht="15" customHeight="1" x14ac:dyDescent="0.2">
      <c r="A38" s="802" t="s">
        <v>158</v>
      </c>
      <c r="B38" s="803" t="s">
        <v>468</v>
      </c>
      <c r="C38" s="804" t="s">
        <v>157</v>
      </c>
      <c r="D38" s="805" t="s">
        <v>130</v>
      </c>
    </row>
    <row r="39" spans="1:4" x14ac:dyDescent="0.2">
      <c r="A39" s="802" t="s">
        <v>160</v>
      </c>
      <c r="B39" s="803" t="s">
        <v>433</v>
      </c>
      <c r="C39" s="804" t="s">
        <v>159</v>
      </c>
      <c r="D39" s="805" t="s">
        <v>469</v>
      </c>
    </row>
    <row r="40" spans="1:4" ht="12" customHeight="1" x14ac:dyDescent="0.2">
      <c r="A40" s="802" t="s">
        <v>440</v>
      </c>
      <c r="B40" s="803" t="s">
        <v>372</v>
      </c>
      <c r="C40" s="804" t="s">
        <v>67</v>
      </c>
      <c r="D40" s="805" t="s">
        <v>86</v>
      </c>
    </row>
    <row r="41" spans="1:4" x14ac:dyDescent="0.2">
      <c r="A41" s="1045" t="s">
        <v>447</v>
      </c>
      <c r="B41" s="1043" t="s">
        <v>448</v>
      </c>
      <c r="C41" s="804" t="s">
        <v>166</v>
      </c>
      <c r="D41" s="805" t="s">
        <v>133</v>
      </c>
    </row>
    <row r="42" spans="1:4" ht="26.25" thickBot="1" x14ac:dyDescent="0.25">
      <c r="A42" s="1046"/>
      <c r="B42" s="1047"/>
      <c r="C42" s="806" t="s">
        <v>167</v>
      </c>
      <c r="D42" s="807" t="s">
        <v>134</v>
      </c>
    </row>
    <row r="43" spans="1:4" ht="13.5" customHeight="1" x14ac:dyDescent="0.2">
      <c r="A43" s="808"/>
      <c r="B43" s="809"/>
      <c r="C43" s="808"/>
      <c r="D43" s="809"/>
    </row>
    <row r="44" spans="1:4" ht="14.25" customHeight="1" x14ac:dyDescent="0.2">
      <c r="A44" s="808"/>
      <c r="B44" s="809"/>
      <c r="C44" s="808"/>
      <c r="D44" s="809"/>
    </row>
    <row r="45" spans="1:4" ht="13.5" customHeight="1" x14ac:dyDescent="0.2">
      <c r="A45" s="808"/>
      <c r="B45" s="809"/>
      <c r="C45" s="808"/>
      <c r="D45" s="809"/>
    </row>
    <row r="46" spans="1:4" x14ac:dyDescent="0.2">
      <c r="A46" s="808"/>
      <c r="B46" s="809"/>
      <c r="C46" s="808"/>
      <c r="D46" s="809"/>
    </row>
    <row r="47" spans="1:4" x14ac:dyDescent="0.2">
      <c r="A47" s="808"/>
      <c r="B47" s="809"/>
      <c r="C47" s="808"/>
      <c r="D47" s="809"/>
    </row>
    <row r="48" spans="1:4" x14ac:dyDescent="0.2">
      <c r="A48" s="808"/>
      <c r="B48" s="809"/>
      <c r="C48" s="808"/>
      <c r="D48" s="809"/>
    </row>
    <row r="49" spans="1:4" x14ac:dyDescent="0.2">
      <c r="A49" s="808"/>
      <c r="B49" s="809"/>
      <c r="C49" s="808"/>
      <c r="D49" s="809"/>
    </row>
    <row r="50" spans="1:4" ht="12.75" customHeight="1" x14ac:dyDescent="0.2">
      <c r="A50" s="808"/>
      <c r="B50" s="809"/>
      <c r="C50" s="808"/>
      <c r="D50" s="809"/>
    </row>
    <row r="51" spans="1:4" ht="12.75" customHeight="1" x14ac:dyDescent="0.2">
      <c r="A51" s="808"/>
      <c r="B51" s="809"/>
      <c r="C51" s="808"/>
      <c r="D51" s="809"/>
    </row>
    <row r="52" spans="1:4" x14ac:dyDescent="0.2">
      <c r="A52" s="808"/>
      <c r="B52" s="809"/>
      <c r="C52" s="808"/>
      <c r="D52" s="809"/>
    </row>
    <row r="53" spans="1:4" x14ac:dyDescent="0.2">
      <c r="A53" s="1038"/>
      <c r="B53" s="1039"/>
      <c r="C53" s="1040"/>
      <c r="D53" s="1040"/>
    </row>
    <row r="54" spans="1:4" x14ac:dyDescent="0.2">
      <c r="A54" s="1038"/>
      <c r="B54" s="1039"/>
      <c r="C54" s="1040"/>
      <c r="D54" s="1040"/>
    </row>
    <row r="55" spans="1:4" x14ac:dyDescent="0.2">
      <c r="A55" s="64"/>
      <c r="B55" s="810"/>
      <c r="C55" s="811"/>
      <c r="D55" s="812"/>
    </row>
    <row r="56" spans="1:4" x14ac:dyDescent="0.2">
      <c r="A56" s="813"/>
      <c r="B56" s="810"/>
      <c r="C56" s="811"/>
      <c r="D56" s="812"/>
    </row>
    <row r="57" spans="1:4" x14ac:dyDescent="0.2">
      <c r="A57" s="813"/>
      <c r="C57" s="811"/>
      <c r="D57" s="812"/>
    </row>
    <row r="58" spans="1:4" x14ac:dyDescent="0.2">
      <c r="A58" s="813"/>
      <c r="C58" s="813"/>
    </row>
    <row r="59" spans="1:4" x14ac:dyDescent="0.2">
      <c r="A59" s="813"/>
      <c r="C59" s="813"/>
    </row>
    <row r="60" spans="1:4" x14ac:dyDescent="0.2">
      <c r="A60" s="813"/>
      <c r="C60" s="813"/>
    </row>
    <row r="61" spans="1:4" x14ac:dyDescent="0.2">
      <c r="A61" s="813"/>
      <c r="C61" s="813"/>
    </row>
    <row r="62" spans="1:4" x14ac:dyDescent="0.2">
      <c r="A62" s="813"/>
      <c r="C62" s="813"/>
    </row>
    <row r="63" spans="1:4" x14ac:dyDescent="0.2">
      <c r="A63" s="813"/>
      <c r="C63" s="813"/>
    </row>
    <row r="64" spans="1:4" x14ac:dyDescent="0.2">
      <c r="A64" s="813"/>
      <c r="C64" s="813"/>
    </row>
    <row r="65" spans="1:3" x14ac:dyDescent="0.2">
      <c r="A65" s="813"/>
      <c r="C65" s="813"/>
    </row>
    <row r="66" spans="1:3" x14ac:dyDescent="0.2">
      <c r="A66" s="813"/>
      <c r="C66" s="813"/>
    </row>
    <row r="67" spans="1:3" x14ac:dyDescent="0.2">
      <c r="A67" s="813"/>
      <c r="C67" s="813"/>
    </row>
    <row r="68" spans="1:3" x14ac:dyDescent="0.2">
      <c r="A68" s="813"/>
      <c r="C68" s="813"/>
    </row>
    <row r="69" spans="1:3" x14ac:dyDescent="0.2">
      <c r="A69" s="813"/>
      <c r="C69" s="813"/>
    </row>
  </sheetData>
  <sheetProtection selectLockedCells="1" selectUnlockedCells="1"/>
  <protectedRanges>
    <protectedRange sqref="D52" name="Tartomány1_2_1"/>
  </protectedRanges>
  <mergeCells count="15">
    <mergeCell ref="A53:A54"/>
    <mergeCell ref="B53:B54"/>
    <mergeCell ref="C53:C54"/>
    <mergeCell ref="D53:D54"/>
    <mergeCell ref="A21:A22"/>
    <mergeCell ref="B21:B22"/>
    <mergeCell ref="C21:C22"/>
    <mergeCell ref="D21:D22"/>
    <mergeCell ref="A41:A42"/>
    <mergeCell ref="B41:B42"/>
    <mergeCell ref="A1:D1"/>
    <mergeCell ref="A2:D2"/>
    <mergeCell ref="A3:A4"/>
    <mergeCell ref="B3:B4"/>
    <mergeCell ref="C3:D3"/>
  </mergeCells>
  <pageMargins left="0.75" right="0.75" top="1" bottom="1" header="0.5" footer="0.5"/>
  <pageSetup paperSize="9" scale="77" orientation="portrait" r:id="rId1"/>
  <headerFooter alignWithMargins="0">
    <oddHeader>&amp;R&amp;"Arial,Normál"&amp;12 1/1. számú melléklet a  bűnügyi igazgatási alapképzési szak tantervéhez</oddHeader>
    <oddFooter>&amp;R&amp;Z&amp;F  &amp;D</oddFooter>
  </headerFooter>
  <rowBreaks count="1" manualBreakCount="1">
    <brk id="37" max="1638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BÜIGSZAK</vt:lpstr>
      <vt:lpstr>Bűnügyi nyomozó</vt:lpstr>
      <vt:lpstr>GV</vt:lpstr>
      <vt:lpstr>hírszerző</vt:lpstr>
      <vt:lpstr>info.</vt:lpstr>
      <vt:lpstr>Előtanulmányi rend</vt:lpstr>
      <vt:lpstr>BÜIGSZAK!Nyomtatási_terület</vt:lpstr>
      <vt:lpstr>'Bűnügyi nyomozó'!Nyomtatási_terület</vt:lpstr>
    </vt:vector>
  </TitlesOfParts>
  <Company>zmne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NKE - VKI mintatanterv</dc:title>
  <dc:subject>tanterv első változat</dc:subject>
  <dc:creator>Grósz</dc:creator>
  <cp:lastModifiedBy>PC-USER</cp:lastModifiedBy>
  <cp:lastPrinted>2023-09-13T11:06:38Z</cp:lastPrinted>
  <dcterms:created xsi:type="dcterms:W3CDTF">2011-10-11T07:28:39Z</dcterms:created>
  <dcterms:modified xsi:type="dcterms:W3CDTF">2025-04-06T08:15:30Z</dcterms:modified>
  <cp:category>munkaanyag</cp:category>
</cp:coreProperties>
</file>